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defaultThemeVersion="124226"/>
  <mc:AlternateContent xmlns:mc="http://schemas.openxmlformats.org/markup-compatibility/2006">
    <mc:Choice Requires="x15">
      <x15ac:absPath xmlns:x15ac="http://schemas.microsoft.com/office/spreadsheetml/2010/11/ac" url="N:\1654924-50 Brod_nad_Dyji-CS-podavaci\06_Rozpocty\soupis_praci\"/>
    </mc:Choice>
  </mc:AlternateContent>
  <xr:revisionPtr revIDLastSave="0" documentId="8_{71971719-4AFA-4E08-B5B9-78695A6A4867}" xr6:coauthVersionLast="47" xr6:coauthVersionMax="47" xr10:uidLastSave="{00000000-0000-0000-0000-000000000000}"/>
  <bookViews>
    <workbookView xWindow="-28920" yWindow="-120" windowWidth="29040" windowHeight="17520" xr2:uid="{00000000-000D-0000-FFFF-FFFF00000000}"/>
  </bookViews>
  <sheets>
    <sheet name="Stavba" sheetId="1" r:id="rId1"/>
    <sheet name="VzorPolozky" sheetId="10" state="hidden" r:id="rId2"/>
    <sheet name="Pokyny pro vyplnění" sheetId="11" r:id="rId3"/>
    <sheet name="VON 1 Naklady" sheetId="12" r:id="rId4"/>
    <sheet name="PS 01 1 Pol" sheetId="13" r:id="rId5"/>
    <sheet name="PS 02 1 Pol" sheetId="14" r:id="rId6"/>
  </sheets>
  <externalReferences>
    <externalReference r:id="rId7"/>
  </externalReferences>
  <definedNames>
    <definedName name="CelkemDPHVypocet" localSheetId="0">Stavba!$H$47</definedName>
    <definedName name="CenaCelkem">Stavba!$G$29</definedName>
    <definedName name="CenaCelkemBezDPH">Stavba!$G$28</definedName>
    <definedName name="CenaCelkemVypocet" localSheetId="0">Stavba!$I$47</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4">'PS 01 1 Pol'!$1:$7</definedName>
    <definedName name="_xlnm.Print_Titles" localSheetId="5">'PS 02 1 Pol'!$1:$7</definedName>
    <definedName name="_xlnm.Print_Titles" localSheetId="3">'VON 1 Naklady'!$1:$7</definedName>
    <definedName name="oadresa">Stavba!$D$6</definedName>
    <definedName name="Objednatel" localSheetId="0">Stavba!$D$5</definedName>
    <definedName name="Objekt" localSheetId="0">Stavba!$B$38</definedName>
    <definedName name="_xlnm.Print_Area" localSheetId="4">'PS 01 1 Pol'!$A$1:$Y$24</definedName>
    <definedName name="_xlnm.Print_Area" localSheetId="5">'PS 02 1 Pol'!$A$1:$Y$81</definedName>
    <definedName name="_xlnm.Print_Area" localSheetId="0">Stavba!$A$1:$J$210</definedName>
    <definedName name="_xlnm.Print_Area" localSheetId="3">'VON 1 Naklady'!$A$1:$Y$16</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Stavba!$F$47</definedName>
    <definedName name="ZakladDPHZakl">Stavba!$G$25</definedName>
    <definedName name="ZakladDPHZaklVypocet" localSheetId="0">Stavba!$G$47</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09" i="1" l="1"/>
  <c r="I208" i="1"/>
  <c r="I207" i="1"/>
  <c r="I206" i="1"/>
  <c r="I205" i="1"/>
  <c r="I18" i="1" s="1"/>
  <c r="I204" i="1"/>
  <c r="I203" i="1"/>
  <c r="I202" i="1"/>
  <c r="I201" i="1"/>
  <c r="G46" i="1"/>
  <c r="F46" i="1"/>
  <c r="G45" i="1"/>
  <c r="F45" i="1"/>
  <c r="G44" i="1"/>
  <c r="F44" i="1"/>
  <c r="G43" i="1"/>
  <c r="F43" i="1"/>
  <c r="G41" i="1"/>
  <c r="F41" i="1"/>
  <c r="G40" i="1"/>
  <c r="H40" i="1" s="1"/>
  <c r="I40" i="1" s="1"/>
  <c r="F40" i="1"/>
  <c r="G39" i="1"/>
  <c r="G47" i="1" s="1"/>
  <c r="G25" i="1" s="1"/>
  <c r="A25" i="1" s="1"/>
  <c r="A26" i="1" s="1"/>
  <c r="G26" i="1" s="1"/>
  <c r="F39" i="1"/>
  <c r="G80" i="14"/>
  <c r="BA75" i="14"/>
  <c r="BA73" i="14"/>
  <c r="BA71" i="14"/>
  <c r="BA69" i="14"/>
  <c r="BA59" i="14"/>
  <c r="BA57" i="14"/>
  <c r="BA53" i="14"/>
  <c r="BA49" i="14"/>
  <c r="BA39" i="14"/>
  <c r="BA37" i="14"/>
  <c r="BA33" i="14"/>
  <c r="BA31" i="14"/>
  <c r="BA29" i="14"/>
  <c r="BA27" i="14"/>
  <c r="BA23" i="14"/>
  <c r="BA21" i="14"/>
  <c r="BA12" i="14"/>
  <c r="BA10" i="14"/>
  <c r="G8" i="14"/>
  <c r="O8" i="14"/>
  <c r="G9" i="14"/>
  <c r="I9" i="14"/>
  <c r="I8" i="14" s="1"/>
  <c r="K9" i="14"/>
  <c r="M9" i="14"/>
  <c r="M8" i="14" s="1"/>
  <c r="O9" i="14"/>
  <c r="Q9" i="14"/>
  <c r="Q8" i="14" s="1"/>
  <c r="V9" i="14"/>
  <c r="V8" i="14" s="1"/>
  <c r="G11" i="14"/>
  <c r="M11" i="14" s="1"/>
  <c r="I11" i="14"/>
  <c r="K11" i="14"/>
  <c r="K8" i="14" s="1"/>
  <c r="O11" i="14"/>
  <c r="Q11" i="14"/>
  <c r="V11" i="14"/>
  <c r="G13" i="14"/>
  <c r="I13" i="14"/>
  <c r="K13" i="14"/>
  <c r="M13" i="14"/>
  <c r="O13" i="14"/>
  <c r="Q13" i="14"/>
  <c r="V13" i="14"/>
  <c r="G14" i="14"/>
  <c r="G15" i="14"/>
  <c r="I15" i="14"/>
  <c r="I14" i="14" s="1"/>
  <c r="K15" i="14"/>
  <c r="M15" i="14"/>
  <c r="O15" i="14"/>
  <c r="Q15" i="14"/>
  <c r="Q14" i="14" s="1"/>
  <c r="V15" i="14"/>
  <c r="G16" i="14"/>
  <c r="M16" i="14" s="1"/>
  <c r="I16" i="14"/>
  <c r="K16" i="14"/>
  <c r="K14" i="14" s="1"/>
  <c r="O16" i="14"/>
  <c r="Q16" i="14"/>
  <c r="V16" i="14"/>
  <c r="V14" i="14" s="1"/>
  <c r="G17" i="14"/>
  <c r="I17" i="14"/>
  <c r="K17" i="14"/>
  <c r="M17" i="14"/>
  <c r="O17" i="14"/>
  <c r="Q17" i="14"/>
  <c r="V17" i="14"/>
  <c r="G18" i="14"/>
  <c r="M18" i="14" s="1"/>
  <c r="I18" i="14"/>
  <c r="K18" i="14"/>
  <c r="O18" i="14"/>
  <c r="O14" i="14" s="1"/>
  <c r="Q18" i="14"/>
  <c r="V18" i="14"/>
  <c r="G19" i="14"/>
  <c r="I19" i="14"/>
  <c r="K19" i="14"/>
  <c r="M19" i="14"/>
  <c r="O19" i="14"/>
  <c r="Q19" i="14"/>
  <c r="V19" i="14"/>
  <c r="G20" i="14"/>
  <c r="M20" i="14" s="1"/>
  <c r="I20" i="14"/>
  <c r="K20" i="14"/>
  <c r="O20" i="14"/>
  <c r="Q20" i="14"/>
  <c r="V20" i="14"/>
  <c r="G22" i="14"/>
  <c r="I22" i="14"/>
  <c r="K22" i="14"/>
  <c r="M22" i="14"/>
  <c r="O22" i="14"/>
  <c r="Q22" i="14"/>
  <c r="V22" i="14"/>
  <c r="G24" i="14"/>
  <c r="M24" i="14" s="1"/>
  <c r="I24" i="14"/>
  <c r="K24" i="14"/>
  <c r="O24" i="14"/>
  <c r="Q24" i="14"/>
  <c r="V24" i="14"/>
  <c r="G25" i="14"/>
  <c r="I25" i="14"/>
  <c r="K25" i="14"/>
  <c r="M25" i="14"/>
  <c r="O25" i="14"/>
  <c r="Q25" i="14"/>
  <c r="V25" i="14"/>
  <c r="G26" i="14"/>
  <c r="M26" i="14" s="1"/>
  <c r="I26" i="14"/>
  <c r="K26" i="14"/>
  <c r="O26" i="14"/>
  <c r="Q26" i="14"/>
  <c r="V26" i="14"/>
  <c r="G28" i="14"/>
  <c r="I28" i="14"/>
  <c r="K28" i="14"/>
  <c r="M28" i="14"/>
  <c r="O28" i="14"/>
  <c r="Q28" i="14"/>
  <c r="V28" i="14"/>
  <c r="G30" i="14"/>
  <c r="M30" i="14" s="1"/>
  <c r="I30" i="14"/>
  <c r="K30" i="14"/>
  <c r="O30" i="14"/>
  <c r="Q30" i="14"/>
  <c r="V30" i="14"/>
  <c r="G32" i="14"/>
  <c r="I32" i="14"/>
  <c r="K32" i="14"/>
  <c r="M32" i="14"/>
  <c r="O32" i="14"/>
  <c r="Q32" i="14"/>
  <c r="V32" i="14"/>
  <c r="G34" i="14"/>
  <c r="M34" i="14" s="1"/>
  <c r="I34" i="14"/>
  <c r="K34" i="14"/>
  <c r="O34" i="14"/>
  <c r="Q34" i="14"/>
  <c r="V34" i="14"/>
  <c r="G35" i="14"/>
  <c r="I35" i="14"/>
  <c r="K35" i="14"/>
  <c r="M35" i="14"/>
  <c r="O35" i="14"/>
  <c r="Q35" i="14"/>
  <c r="V35" i="14"/>
  <c r="G36" i="14"/>
  <c r="M36" i="14" s="1"/>
  <c r="I36" i="14"/>
  <c r="K36" i="14"/>
  <c r="O36" i="14"/>
  <c r="Q36" i="14"/>
  <c r="V36" i="14"/>
  <c r="G38" i="14"/>
  <c r="I38" i="14"/>
  <c r="K38" i="14"/>
  <c r="M38" i="14"/>
  <c r="O38" i="14"/>
  <c r="Q38" i="14"/>
  <c r="V38" i="14"/>
  <c r="G40" i="14"/>
  <c r="M40" i="14" s="1"/>
  <c r="I40" i="14"/>
  <c r="K40" i="14"/>
  <c r="O40" i="14"/>
  <c r="Q40" i="14"/>
  <c r="V40" i="14"/>
  <c r="G41" i="14"/>
  <c r="I41" i="14"/>
  <c r="K41" i="14"/>
  <c r="M41" i="14"/>
  <c r="O41" i="14"/>
  <c r="Q41" i="14"/>
  <c r="V41" i="14"/>
  <c r="G42" i="14"/>
  <c r="M42" i="14" s="1"/>
  <c r="I42" i="14"/>
  <c r="K42" i="14"/>
  <c r="O42" i="14"/>
  <c r="Q42" i="14"/>
  <c r="V42" i="14"/>
  <c r="G43" i="14"/>
  <c r="I43" i="14"/>
  <c r="K43" i="14"/>
  <c r="M43" i="14"/>
  <c r="O43" i="14"/>
  <c r="Q43" i="14"/>
  <c r="V43" i="14"/>
  <c r="G44" i="14"/>
  <c r="M44" i="14" s="1"/>
  <c r="I44" i="14"/>
  <c r="K44" i="14"/>
  <c r="O44" i="14"/>
  <c r="Q44" i="14"/>
  <c r="V44" i="14"/>
  <c r="G45" i="14"/>
  <c r="I45" i="14"/>
  <c r="K45" i="14"/>
  <c r="M45" i="14"/>
  <c r="O45" i="14"/>
  <c r="Q45" i="14"/>
  <c r="V45" i="14"/>
  <c r="G46" i="14"/>
  <c r="M46" i="14" s="1"/>
  <c r="I46" i="14"/>
  <c r="K46" i="14"/>
  <c r="O46" i="14"/>
  <c r="Q46" i="14"/>
  <c r="V46" i="14"/>
  <c r="I47" i="14"/>
  <c r="Q47" i="14"/>
  <c r="G48" i="14"/>
  <c r="G47" i="14" s="1"/>
  <c r="I48" i="14"/>
  <c r="K48" i="14"/>
  <c r="K47" i="14" s="1"/>
  <c r="O48" i="14"/>
  <c r="O47" i="14" s="1"/>
  <c r="Q48" i="14"/>
  <c r="V48" i="14"/>
  <c r="V47" i="14" s="1"/>
  <c r="G51" i="14"/>
  <c r="G50" i="14" s="1"/>
  <c r="I51" i="14"/>
  <c r="K51" i="14"/>
  <c r="K50" i="14" s="1"/>
  <c r="O51" i="14"/>
  <c r="O50" i="14" s="1"/>
  <c r="Q51" i="14"/>
  <c r="V51" i="14"/>
  <c r="V50" i="14" s="1"/>
  <c r="G52" i="14"/>
  <c r="I52" i="14"/>
  <c r="I50" i="14" s="1"/>
  <c r="K52" i="14"/>
  <c r="M52" i="14"/>
  <c r="O52" i="14"/>
  <c r="Q52" i="14"/>
  <c r="Q50" i="14" s="1"/>
  <c r="V52" i="14"/>
  <c r="G54" i="14"/>
  <c r="M54" i="14" s="1"/>
  <c r="I54" i="14"/>
  <c r="K54" i="14"/>
  <c r="O54" i="14"/>
  <c r="Q54" i="14"/>
  <c r="V54" i="14"/>
  <c r="G55" i="14"/>
  <c r="I55" i="14"/>
  <c r="K55" i="14"/>
  <c r="M55" i="14"/>
  <c r="O55" i="14"/>
  <c r="Q55" i="14"/>
  <c r="V55" i="14"/>
  <c r="G56" i="14"/>
  <c r="M56" i="14" s="1"/>
  <c r="I56" i="14"/>
  <c r="K56" i="14"/>
  <c r="O56" i="14"/>
  <c r="Q56" i="14"/>
  <c r="V56" i="14"/>
  <c r="G58" i="14"/>
  <c r="I58" i="14"/>
  <c r="K58" i="14"/>
  <c r="M58" i="14"/>
  <c r="O58" i="14"/>
  <c r="Q58" i="14"/>
  <c r="V58" i="14"/>
  <c r="G61" i="14"/>
  <c r="I61" i="14"/>
  <c r="I60" i="14" s="1"/>
  <c r="K61" i="14"/>
  <c r="M61" i="14"/>
  <c r="O61" i="14"/>
  <c r="O60" i="14" s="1"/>
  <c r="Q61" i="14"/>
  <c r="Q60" i="14" s="1"/>
  <c r="V61" i="14"/>
  <c r="G62" i="14"/>
  <c r="G60" i="14" s="1"/>
  <c r="I62" i="14"/>
  <c r="K62" i="14"/>
  <c r="O62" i="14"/>
  <c r="Q62" i="14"/>
  <c r="V62" i="14"/>
  <c r="G63" i="14"/>
  <c r="I63" i="14"/>
  <c r="K63" i="14"/>
  <c r="M63" i="14"/>
  <c r="O63" i="14"/>
  <c r="Q63" i="14"/>
  <c r="V63" i="14"/>
  <c r="G64" i="14"/>
  <c r="M64" i="14" s="1"/>
  <c r="I64" i="14"/>
  <c r="K64" i="14"/>
  <c r="O64" i="14"/>
  <c r="Q64" i="14"/>
  <c r="V64" i="14"/>
  <c r="V60" i="14" s="1"/>
  <c r="G65" i="14"/>
  <c r="I65" i="14"/>
  <c r="K65" i="14"/>
  <c r="M65" i="14"/>
  <c r="O65" i="14"/>
  <c r="Q65" i="14"/>
  <c r="V65" i="14"/>
  <c r="G66" i="14"/>
  <c r="M66" i="14" s="1"/>
  <c r="I66" i="14"/>
  <c r="K66" i="14"/>
  <c r="O66" i="14"/>
  <c r="Q66" i="14"/>
  <c r="V66" i="14"/>
  <c r="G67" i="14"/>
  <c r="I67" i="14"/>
  <c r="K67" i="14"/>
  <c r="M67" i="14"/>
  <c r="O67" i="14"/>
  <c r="Q67" i="14"/>
  <c r="V67" i="14"/>
  <c r="G68" i="14"/>
  <c r="M68" i="14" s="1"/>
  <c r="I68" i="14"/>
  <c r="K68" i="14"/>
  <c r="K60" i="14" s="1"/>
  <c r="O68" i="14"/>
  <c r="Q68" i="14"/>
  <c r="V68" i="14"/>
  <c r="G70" i="14"/>
  <c r="I70" i="14"/>
  <c r="K70" i="14"/>
  <c r="M70" i="14"/>
  <c r="O70" i="14"/>
  <c r="Q70" i="14"/>
  <c r="V70" i="14"/>
  <c r="G72" i="14"/>
  <c r="M72" i="14" s="1"/>
  <c r="I72" i="14"/>
  <c r="K72" i="14"/>
  <c r="O72" i="14"/>
  <c r="Q72" i="14"/>
  <c r="V72" i="14"/>
  <c r="G74" i="14"/>
  <c r="I74" i="14"/>
  <c r="K74" i="14"/>
  <c r="M74" i="14"/>
  <c r="O74" i="14"/>
  <c r="Q74" i="14"/>
  <c r="V74" i="14"/>
  <c r="G76" i="14"/>
  <c r="K76" i="14"/>
  <c r="O76" i="14"/>
  <c r="V76" i="14"/>
  <c r="G77" i="14"/>
  <c r="I77" i="14"/>
  <c r="I76" i="14" s="1"/>
  <c r="K77" i="14"/>
  <c r="M77" i="14"/>
  <c r="M76" i="14" s="1"/>
  <c r="O77" i="14"/>
  <c r="Q77" i="14"/>
  <c r="Q76" i="14" s="1"/>
  <c r="V77" i="14"/>
  <c r="AE80" i="14"/>
  <c r="G23" i="13"/>
  <c r="G9" i="13"/>
  <c r="G8" i="13" s="1"/>
  <c r="I9" i="13"/>
  <c r="I8" i="13" s="1"/>
  <c r="K9" i="13"/>
  <c r="K8" i="13" s="1"/>
  <c r="O9" i="13"/>
  <c r="O8" i="13" s="1"/>
  <c r="Q9" i="13"/>
  <c r="Q8" i="13" s="1"/>
  <c r="V9" i="13"/>
  <c r="G10" i="13"/>
  <c r="M10" i="13" s="1"/>
  <c r="I10" i="13"/>
  <c r="K10" i="13"/>
  <c r="O10" i="13"/>
  <c r="Q10" i="13"/>
  <c r="V10" i="13"/>
  <c r="G11" i="13"/>
  <c r="I11" i="13"/>
  <c r="K11" i="13"/>
  <c r="M11" i="13"/>
  <c r="O11" i="13"/>
  <c r="Q11" i="13"/>
  <c r="V11" i="13"/>
  <c r="G12" i="13"/>
  <c r="I12" i="13"/>
  <c r="K12" i="13"/>
  <c r="M12" i="13"/>
  <c r="O12" i="13"/>
  <c r="Q12" i="13"/>
  <c r="V12" i="13"/>
  <c r="G13" i="13"/>
  <c r="I13" i="13"/>
  <c r="K13" i="13"/>
  <c r="M13" i="13"/>
  <c r="O13" i="13"/>
  <c r="Q13" i="13"/>
  <c r="V13" i="13"/>
  <c r="G14" i="13"/>
  <c r="I14" i="13"/>
  <c r="K14" i="13"/>
  <c r="M14" i="13"/>
  <c r="O14" i="13"/>
  <c r="Q14" i="13"/>
  <c r="V14" i="13"/>
  <c r="V8" i="13" s="1"/>
  <c r="G15" i="13"/>
  <c r="I15" i="13"/>
  <c r="K15" i="13"/>
  <c r="M15" i="13"/>
  <c r="O15" i="13"/>
  <c r="Q15" i="13"/>
  <c r="V15" i="13"/>
  <c r="G16" i="13"/>
  <c r="M16" i="13" s="1"/>
  <c r="I16" i="13"/>
  <c r="K16" i="13"/>
  <c r="O16" i="13"/>
  <c r="Q16" i="13"/>
  <c r="V16" i="13"/>
  <c r="G17" i="13"/>
  <c r="M17" i="13" s="1"/>
  <c r="I17" i="13"/>
  <c r="K17" i="13"/>
  <c r="O17" i="13"/>
  <c r="Q17" i="13"/>
  <c r="V17" i="13"/>
  <c r="G18" i="13"/>
  <c r="M18" i="13" s="1"/>
  <c r="I18" i="13"/>
  <c r="K18" i="13"/>
  <c r="O18" i="13"/>
  <c r="Q18" i="13"/>
  <c r="V18" i="13"/>
  <c r="G19" i="13"/>
  <c r="I19" i="13"/>
  <c r="K19" i="13"/>
  <c r="M19" i="13"/>
  <c r="O19" i="13"/>
  <c r="Q19" i="13"/>
  <c r="V19" i="13"/>
  <c r="G20" i="13"/>
  <c r="I20" i="13"/>
  <c r="K20" i="13"/>
  <c r="M20" i="13"/>
  <c r="O20" i="13"/>
  <c r="Q20" i="13"/>
  <c r="V20" i="13"/>
  <c r="G21" i="13"/>
  <c r="I21" i="13"/>
  <c r="K21" i="13"/>
  <c r="M21" i="13"/>
  <c r="O21" i="13"/>
  <c r="Q21" i="13"/>
  <c r="V21" i="13"/>
  <c r="AE23" i="13"/>
  <c r="G15" i="12"/>
  <c r="G8" i="12"/>
  <c r="V8" i="12"/>
  <c r="G9" i="12"/>
  <c r="M9" i="12" s="1"/>
  <c r="M8" i="12" s="1"/>
  <c r="I9" i="12"/>
  <c r="I8" i="12" s="1"/>
  <c r="K9" i="12"/>
  <c r="K8" i="12" s="1"/>
  <c r="O9" i="12"/>
  <c r="O8" i="12" s="1"/>
  <c r="Q9" i="12"/>
  <c r="Q8" i="12" s="1"/>
  <c r="V9" i="12"/>
  <c r="G10" i="12"/>
  <c r="M10" i="12" s="1"/>
  <c r="I10" i="12"/>
  <c r="K10" i="12"/>
  <c r="O10" i="12"/>
  <c r="Q10" i="12"/>
  <c r="V10" i="12"/>
  <c r="G11" i="12"/>
  <c r="K11" i="12"/>
  <c r="M11" i="12"/>
  <c r="V11" i="12"/>
  <c r="G12" i="12"/>
  <c r="I12" i="12"/>
  <c r="I11" i="12" s="1"/>
  <c r="K12" i="12"/>
  <c r="M12" i="12"/>
  <c r="O12" i="12"/>
  <c r="O11" i="12" s="1"/>
  <c r="Q12" i="12"/>
  <c r="Q11" i="12" s="1"/>
  <c r="V12" i="12"/>
  <c r="G13" i="12"/>
  <c r="I13" i="12"/>
  <c r="K13" i="12"/>
  <c r="M13" i="12"/>
  <c r="O13" i="12"/>
  <c r="Q13" i="12"/>
  <c r="V13" i="12"/>
  <c r="AE15" i="12"/>
  <c r="AF15" i="12"/>
  <c r="I20" i="1"/>
  <c r="I19" i="1"/>
  <c r="I17" i="1"/>
  <c r="I16" i="1"/>
  <c r="AZ195" i="1"/>
  <c r="AZ194" i="1"/>
  <c r="AZ187" i="1"/>
  <c r="AZ185" i="1"/>
  <c r="AZ183" i="1"/>
  <c r="AZ181" i="1"/>
  <c r="AZ179" i="1"/>
  <c r="AZ177" i="1"/>
  <c r="AZ175" i="1"/>
  <c r="AZ173" i="1"/>
  <c r="AZ172" i="1"/>
  <c r="AZ170" i="1"/>
  <c r="AZ168" i="1"/>
  <c r="AZ166" i="1"/>
  <c r="AZ165" i="1"/>
  <c r="AZ164" i="1"/>
  <c r="AZ163" i="1"/>
  <c r="AZ161" i="1"/>
  <c r="AZ159" i="1"/>
  <c r="AZ157" i="1"/>
  <c r="AZ155" i="1"/>
  <c r="AZ153" i="1"/>
  <c r="AZ151" i="1"/>
  <c r="AZ149" i="1"/>
  <c r="AZ147" i="1"/>
  <c r="AZ145" i="1"/>
  <c r="AZ143" i="1"/>
  <c r="AZ141" i="1"/>
  <c r="AZ139" i="1"/>
  <c r="AZ137" i="1"/>
  <c r="AZ135" i="1"/>
  <c r="AZ133" i="1"/>
  <c r="AZ131" i="1"/>
  <c r="AZ129" i="1"/>
  <c r="AZ127" i="1"/>
  <c r="AZ125" i="1"/>
  <c r="AZ123" i="1"/>
  <c r="AZ121" i="1"/>
  <c r="AZ119" i="1"/>
  <c r="AZ117" i="1"/>
  <c r="AZ115" i="1"/>
  <c r="AZ113" i="1"/>
  <c r="AZ111" i="1"/>
  <c r="AZ109" i="1"/>
  <c r="AZ107" i="1"/>
  <c r="AZ105" i="1"/>
  <c r="AZ103" i="1"/>
  <c r="AZ101" i="1"/>
  <c r="AZ99" i="1"/>
  <c r="AZ97" i="1"/>
  <c r="AZ95" i="1"/>
  <c r="AZ93" i="1"/>
  <c r="AZ91" i="1"/>
  <c r="AZ89" i="1"/>
  <c r="AZ87" i="1"/>
  <c r="AZ85" i="1"/>
  <c r="AZ84" i="1"/>
  <c r="AZ82" i="1"/>
  <c r="AZ80" i="1"/>
  <c r="AZ78" i="1"/>
  <c r="AZ76" i="1"/>
  <c r="AZ74" i="1"/>
  <c r="AZ72" i="1"/>
  <c r="AZ70" i="1"/>
  <c r="AZ68" i="1"/>
  <c r="AZ66" i="1"/>
  <c r="AZ64" i="1"/>
  <c r="AZ62" i="1"/>
  <c r="AZ60" i="1"/>
  <c r="AZ58" i="1"/>
  <c r="AZ56" i="1"/>
  <c r="AZ54" i="1"/>
  <c r="AZ52" i="1"/>
  <c r="AZ50" i="1"/>
  <c r="F47" i="1"/>
  <c r="G23" i="1" s="1"/>
  <c r="H46" i="1"/>
  <c r="I46" i="1" s="1"/>
  <c r="H45" i="1"/>
  <c r="I45" i="1" s="1"/>
  <c r="H44" i="1"/>
  <c r="I44" i="1" s="1"/>
  <c r="H43" i="1"/>
  <c r="I43" i="1" s="1"/>
  <c r="H42" i="1"/>
  <c r="H41" i="1"/>
  <c r="I41" i="1" s="1"/>
  <c r="J28" i="1"/>
  <c r="J26" i="1"/>
  <c r="G38" i="1"/>
  <c r="F38" i="1"/>
  <c r="J23" i="1"/>
  <c r="J24" i="1"/>
  <c r="J25" i="1"/>
  <c r="J27" i="1"/>
  <c r="E24" i="1"/>
  <c r="E26" i="1"/>
  <c r="I210" i="1" l="1"/>
  <c r="J206" i="1"/>
  <c r="J201" i="1"/>
  <c r="J202" i="1"/>
  <c r="J205" i="1"/>
  <c r="J208" i="1"/>
  <c r="J209" i="1"/>
  <c r="J204" i="1"/>
  <c r="J203" i="1"/>
  <c r="J207" i="1"/>
  <c r="H39" i="1"/>
  <c r="I39" i="1" s="1"/>
  <c r="I47" i="1" s="1"/>
  <c r="J41" i="1" s="1"/>
  <c r="A23" i="1"/>
  <c r="A24" i="1" s="1"/>
  <c r="G24" i="1" s="1"/>
  <c r="A27" i="1" s="1"/>
  <c r="A29" i="1" s="1"/>
  <c r="G29" i="1" s="1"/>
  <c r="G27" i="1" s="1"/>
  <c r="G28" i="1"/>
  <c r="M14" i="14"/>
  <c r="AF80" i="14"/>
  <c r="M48" i="14"/>
  <c r="M47" i="14" s="1"/>
  <c r="M62" i="14"/>
  <c r="M60" i="14" s="1"/>
  <c r="M51" i="14"/>
  <c r="M50" i="14" s="1"/>
  <c r="AF23" i="13"/>
  <c r="M9" i="13"/>
  <c r="M8" i="13" s="1"/>
  <c r="I21" i="1"/>
  <c r="J39" i="1"/>
  <c r="J47" i="1" s="1"/>
  <c r="J43" i="1"/>
  <c r="H47" i="1"/>
  <c r="J210" i="1" l="1"/>
  <c r="J45" i="1"/>
  <c r="J40" i="1"/>
  <c r="J46" i="1"/>
  <c r="J4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Leitgebová Hana</author>
  </authors>
  <commentList>
    <comment ref="S6" authorId="0" shapeId="0" xr:uid="{39F116A2-0EAB-48FF-A452-C4082FCEA8CC}">
      <text>
        <r>
          <rPr>
            <sz val="9"/>
            <color indexed="81"/>
            <rFont val="Tahoma"/>
            <family val="2"/>
            <charset val="238"/>
          </rPr>
          <t>Jedná se o informaci, zda se jedná o položku, která je do rozpočtu zadána z cenové soustavy RTS, nebo vlastní.</t>
        </r>
      </text>
    </comment>
    <comment ref="T6" authorId="0" shapeId="0" xr:uid="{A48C508F-8825-4E9C-96EF-9AEB7E5672AA}">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Leitgebová Hana</author>
  </authors>
  <commentList>
    <comment ref="S6" authorId="0" shapeId="0" xr:uid="{B1E6AD21-7C5E-4BC1-98AE-A417AE5209BD}">
      <text>
        <r>
          <rPr>
            <sz val="9"/>
            <color indexed="81"/>
            <rFont val="Tahoma"/>
            <family val="2"/>
            <charset val="238"/>
          </rPr>
          <t>Jedná se o informaci, zda se jedná o položku, která je do rozpočtu zadána z cenové soustavy RTS, nebo vlastní.</t>
        </r>
      </text>
    </comment>
    <comment ref="T6" authorId="0" shapeId="0" xr:uid="{7E3844E8-54D2-49A3-85FB-A26265B10735}">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Leitgebová Hana</author>
  </authors>
  <commentList>
    <comment ref="S6" authorId="0" shapeId="0" xr:uid="{CD744619-D780-4732-AD9A-5E8CB4B09093}">
      <text>
        <r>
          <rPr>
            <sz val="9"/>
            <color indexed="81"/>
            <rFont val="Tahoma"/>
            <family val="2"/>
            <charset val="238"/>
          </rPr>
          <t>Jedná se o informaci, zda se jedná o položku, která je do rozpočtu zadána z cenové soustavy RTS, nebo vlastní.</t>
        </r>
      </text>
    </comment>
    <comment ref="T6" authorId="0" shapeId="0" xr:uid="{469FE019-AB77-41BC-AFAA-7D3B24491823}">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<sst xmlns="http://schemas.openxmlformats.org/spreadsheetml/2006/main" count="916" uniqueCount="364">
  <si>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</si>
  <si>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</si>
  <si>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</si>
  <si>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</si>
  <si>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</si>
  <si>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</si>
  <si>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</si>
  <si>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</si>
  <si>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</si>
  <si>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</si>
  <si>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</si>
  <si>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</si>
  <si>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</si>
  <si>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</si>
  <si>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</si>
  <si>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</si>
  <si>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</si>
  <si>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</si>
  <si>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</si>
  <si>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</si>
  <si>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</si>
  <si>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</si>
  <si>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</si>
  <si>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</si>
  <si>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</si>
  <si>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</si>
  <si>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</si>
  <si>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</si>
  <si>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</si>
  <si>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</si>
  <si>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</si>
  <si>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</si>
  <si>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</si>
  <si>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</si>
  <si>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</si>
  <si>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</si>
  <si>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</si>
  <si>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</si>
  <si>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</si>
  <si>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</si>
  <si>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</si>
  <si>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</si>
  <si>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</si>
  <si>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6549</t>
  </si>
  <si>
    <t>Brod nad Dyjí - ČS - podávací</t>
  </si>
  <si>
    <t>TRÖDLER, s.r.o.</t>
  </si>
  <si>
    <t>146</t>
  </si>
  <si>
    <t>Brod nad Dyjí</t>
  </si>
  <si>
    <t>69181</t>
  </si>
  <si>
    <t>49976354</t>
  </si>
  <si>
    <t>CZ49976354</t>
  </si>
  <si>
    <t>AQUA PROCON s.r.o.</t>
  </si>
  <si>
    <t>Palackého třída 768/12</t>
  </si>
  <si>
    <t>Brno-Královo Pole</t>
  </si>
  <si>
    <t>61200</t>
  </si>
  <si>
    <t>46964371</t>
  </si>
  <si>
    <t>CZ46964371</t>
  </si>
  <si>
    <t>Stavba</t>
  </si>
  <si>
    <t>Ostatní a vedlejší náklady</t>
  </si>
  <si>
    <t>1</t>
  </si>
  <si>
    <t>Provozní soubor</t>
  </si>
  <si>
    <t>PS 01</t>
  </si>
  <si>
    <t>Strojně technologická část</t>
  </si>
  <si>
    <t>PS 02</t>
  </si>
  <si>
    <t>Elektro technologická část</t>
  </si>
  <si>
    <t>Celkem za stavbu</t>
  </si>
  <si>
    <t>CZK</t>
  </si>
  <si>
    <t>#POPS</t>
  </si>
  <si>
    <t>Popis stavby: 6549 - Brod nad Dyjí - ČS - podávací</t>
  </si>
  <si>
    <t>1. PODMÍNKY PRO ZPRACOVÁNÍ NABÍDKOVÉ CENY</t>
  </si>
  <si>
    <t>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</si>
  <si>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</si>
  <si>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</si>
  <si>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Vymezení některých pojmů</t>
  </si>
  <si>
    <t>Pro účely zpracování nabídkové ceny jsou použity některé pojmy, pod kterými se rozumí:</t>
  </si>
  <si>
    <t>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</si>
  <si>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</si>
  <si>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</si>
  <si>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</si>
  <si>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Vedlejšími náklady náklady na činnosti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</si>
  <si>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Cenová soustava</t>
  </si>
  <si>
    <t>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</si>
  <si>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</si>
  <si>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</si>
  <si>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</si>
  <si>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</si>
  <si>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</si>
  <si>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Je-li popsaná individuální položka stavebních prací v textu označena popisem D+M, rozumí se tím vždy dodávka a montáž materiálů, prvků či zařízení definovaných popisem položky.</t>
  </si>
  <si>
    <t>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t>
  </si>
  <si>
    <t>Položky v provozních souborech zahrnují i náklady na montáž daných položek a testy až do úrovně komplexního vyzkoušení (pokud montážní práce nejsou zvlášť uváděny).</t>
  </si>
  <si>
    <t>Závaznost a změna soupisu</t>
  </si>
  <si>
    <t>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</si>
  <si>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</si>
  <si>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Kontrola soupisu</t>
  </si>
  <si>
    <t>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t>
  </si>
  <si>
    <t>Požadavky na způsob zpracování nabídkové ceny</t>
  </si>
  <si>
    <t>Nabídková cena za splnění veřejné zakázky</t>
  </si>
  <si>
    <t>Nabídkovou cenou za splnění veřejné zakázky se rozumí celková cena za každou dílčí část veřejné zakázky samostatně. Nabídková cena musí obsahovat veškeré nutné náklady dodavatele k řádnému provedení stavby včetně ostatních a vedlejších nákladů.</t>
  </si>
  <si>
    <t>Položkový rozpočet</t>
  </si>
  <si>
    <t>Za soulad položkového rozpočtu s předaným soupisem stavebních prací, dodávek a služeb je odpovědný dodavatel (má se na mysli soulad jak v množství, tak v definované kvalitě). Povinností dodavatele související s položkovými rozpočty předkládanými v nabídce je, že musí být obsahově, textově a formátem shodné jako předané soupisy stavebních prací, dodávek a služeb.</t>
  </si>
  <si>
    <t>Zvláštní podmínky pro stanovení nabídkové ceny</t>
  </si>
  <si>
    <t>Přeprava vybouraných hmot, suti a vytěžené zeminy</t>
  </si>
  <si>
    <t>Pokud soupis obsahuje i některé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</si>
  <si>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Poplatky za uskladnění</t>
  </si>
  <si>
    <t>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t>
  </si>
  <si>
    <t>Recyklace odpadu</t>
  </si>
  <si>
    <t>V souladu s obecnými kritérii přijatelnosti nejméně 70 % (hmotnostních) stavebního a demoličního odpadu neklasifikovaného jako nebezpečný (s výjimkou v přírodě se vyskytujících materiálů uvedených v kategorii 17 05 04 v Evropském seznamu odpadů stanoveném rozhodnutím 2000/532/ES) vzniklého na staveništi, bude připraveno k opětovnému použití, recyklaci a k jiným druhům materiálového využití, včetně zásypů, při nichž jsou jiné materiály nahrazeny odpadem, v souladu s hierarchií způsobů nakládání s odpady a protokolem EU pro nakládání se stavebním a demoličním odpadem.</t>
  </si>
  <si>
    <t>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</si>
  <si>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</si>
  <si>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</si>
  <si>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Příplatky za ztížené podmínky prací</t>
  </si>
  <si>
    <t>Pokud soupis položku příplatku za ztížené podmínky obsahuje, je dodavatel povinen ji ocenit bez ohledu na to, že tento příplatek dodavatel standardně neuplatňuje.</t>
  </si>
  <si>
    <t>Vedlejší a ostatní náklady</t>
  </si>
  <si>
    <t>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</si>
  <si>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</si>
  <si>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Obnova vodorovného značení při opravách komunikací</t>
  </si>
  <si>
    <t>Obnova vodorovného značení při opravách komunikací není samostatně vykazována. Náklady na tuto obnovu budou dodavatelem započteny do ostatních položek oprav komunikací.</t>
  </si>
  <si>
    <t>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t>
  </si>
  <si>
    <t>Dodávka potrubí PP</t>
  </si>
  <si>
    <t>V případě dodávky potrubí PP bude uchazeč pro tyto položky uvažovat jakékoliv potrubí specifikované v příloze "Technické a uživatelské standardy".</t>
  </si>
  <si>
    <t>Bezvýkopová technologie</t>
  </si>
  <si>
    <t>U dodávky potrubí pro bezvýkopové technologie je uvažováno ztratné 10%. V případě použití technologie, která vyžaduje větší množství ztratného zahrne uchazeč tyto náklady do jednotkové ceny protlačeného potrubí.</t>
  </si>
  <si>
    <t>Obchodní názvy obsažené v soupisech stavebních prací a dodávek a služeb</t>
  </si>
  <si>
    <t>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t>
  </si>
  <si>
    <t xml:space="preserve">	Hloubkové odvodnění, čerpání</t>
  </si>
  <si>
    <t>V cenách položek hloubkového odvodnění a čerpání vody budou započteny mimo jiné i následující náklady:</t>
  </si>
  <si>
    <t>•	náklady na odvedení čerpaných vod do recipientu, do dostatečné vzdálenosti od odvodňovaného úseku, včetně zajištění příslušných povolení, poplatků za vypouštění nebo čištění</t>
  </si>
  <si>
    <t>•	náklady na zřízení a obsluhu systému čerpadel, hydrogeologické sledování stavby, údržbu systému, včetně čištění hydrovrtů a zajištění dostatečného příkonu pro provoz čerpadel</t>
  </si>
  <si>
    <t>•	náklady na průzkum ohrožených nemovitostí a dalších konstrukcí, vodohospodářských děl a dalších chráněných zájmů, včetně nápravných opatření a škod způsobených činností odvodňovacího systému</t>
  </si>
  <si>
    <t>3. ELEKTRONICKÁ PODOBA SOUPISU</t>
  </si>
  <si>
    <t>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</si>
  <si>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</si>
  <si>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</si>
  <si>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</si>
  <si>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</si>
  <si>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</si>
  <si>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</si>
  <si>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</si>
  <si>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Závěrečné ustanovení</t>
  </si>
  <si>
    <t>Ostatní podmínky vztahující se ke zpracování nabídkové ceny jsou uvedeny v zadávací dokumentaci.</t>
  </si>
  <si>
    <t>#POPO</t>
  </si>
  <si>
    <t>Popis objektu: PS 01 - Strojně technologická část</t>
  </si>
  <si>
    <t>#POPR</t>
  </si>
  <si>
    <t>Popis rozpočtu: 1 - Strojně technologická část</t>
  </si>
  <si>
    <t>Popis objektu: PS 02 - Elektro technologická část</t>
  </si>
  <si>
    <t>Popis rozpočtu: 1 - Elektro technologická část</t>
  </si>
  <si>
    <t>Popis objektu: VON - Ostatní a vedlejší náklady</t>
  </si>
  <si>
    <t>Popis rozpočtu: 1 - Ostatní a vedlejší náklady</t>
  </si>
  <si>
    <t>H.Leitgebová - 11/2024</t>
  </si>
  <si>
    <t>dle info T.Adamec</t>
  </si>
  <si>
    <t>Rekapitulace dílů</t>
  </si>
  <si>
    <t>Typ dílu</t>
  </si>
  <si>
    <t>M01.1</t>
  </si>
  <si>
    <t>Rozvaděč RM1 - doplnění</t>
  </si>
  <si>
    <t>M02</t>
  </si>
  <si>
    <t>Montážní materiál</t>
  </si>
  <si>
    <t>M15</t>
  </si>
  <si>
    <t>Zemní práce</t>
  </si>
  <si>
    <t>M16</t>
  </si>
  <si>
    <t>Úprava SW stávajícího PLC, přenosu dat</t>
  </si>
  <si>
    <t>M18</t>
  </si>
  <si>
    <t>Výměna napájecích kabelů</t>
  </si>
  <si>
    <t>M30</t>
  </si>
  <si>
    <t>Přidružené práce</t>
  </si>
  <si>
    <t>MT01</t>
  </si>
  <si>
    <t>Strojně-technologická část</t>
  </si>
  <si>
    <t>VN</t>
  </si>
  <si>
    <t>ON</t>
  </si>
  <si>
    <t>Soupis vedlejších a ostatních nákladů</t>
  </si>
  <si>
    <t>#TypZaznamu#</t>
  </si>
  <si>
    <t>STA</t>
  </si>
  <si>
    <t>VON</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</si>
  <si>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</si>
  <si>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</si>
  <si>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</si>
  <si>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</si>
  <si>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</si>
  <si>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</si>
  <si>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</si>
  <si>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</si>
  <si>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</si>
  <si>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</si>
  <si>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</si>
  <si>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</si>
  <si>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</si>
  <si>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</si>
  <si>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</si>
  <si>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</si>
  <si>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</si>
  <si>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</si>
  <si>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</si>
  <si>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</si>
  <si>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</si>
  <si>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</si>
  <si>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</si>
  <si>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</si>
  <si>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</si>
  <si>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</si>
  <si>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</si>
  <si>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005121 R</t>
  </si>
  <si>
    <t>Zařízení staveniště</t>
  </si>
  <si>
    <t>Soubor</t>
  </si>
  <si>
    <t>RTS 25/ I</t>
  </si>
  <si>
    <t>Indiv</t>
  </si>
  <si>
    <t>VRN</t>
  </si>
  <si>
    <t>Běžná</t>
  </si>
  <si>
    <t>POL99_8</t>
  </si>
  <si>
    <t>005111020T</t>
  </si>
  <si>
    <t>Vytýčení stavby</t>
  </si>
  <si>
    <t>Vlastní</t>
  </si>
  <si>
    <t>005231020R</t>
  </si>
  <si>
    <t>Individuální a komplexní vyzkoušení</t>
  </si>
  <si>
    <t>005241010R</t>
  </si>
  <si>
    <t xml:space="preserve">Dokumentace skutečného provedení </t>
  </si>
  <si>
    <t>SUM</t>
  </si>
  <si>
    <t>END</t>
  </si>
  <si>
    <t>Položkový soupis prací a dodávek</t>
  </si>
  <si>
    <t>PRO</t>
  </si>
  <si>
    <t>RP-T-01</t>
  </si>
  <si>
    <t>Vřetenové šoupátko s elektropohonem – výtlačné potrubí - ozn.: M4.2, M3.2, M2.2</t>
  </si>
  <si>
    <t>kus</t>
  </si>
  <si>
    <t>Specifikace</t>
  </si>
  <si>
    <t>POL3_0</t>
  </si>
  <si>
    <t>RP-T-02</t>
  </si>
  <si>
    <t>Vřetenové šoupátko s elektropohonem – vypouštěcí potrubí - ozn.: M1.2</t>
  </si>
  <si>
    <t>RP-T-03</t>
  </si>
  <si>
    <t>Kompresor pro plnění tlakové nádoby - ozn.: M6</t>
  </si>
  <si>
    <t>RP-T-04</t>
  </si>
  <si>
    <t>Mezikus pro instalaci indukčního průtokoměru – surová voda</t>
  </si>
  <si>
    <t>Červená</t>
  </si>
  <si>
    <t>RP-T-05</t>
  </si>
  <si>
    <t>Montážní vložka – výtlačné potrubí od čerpadel</t>
  </si>
  <si>
    <t>RP-T-06</t>
  </si>
  <si>
    <t>Zpětná klapka</t>
  </si>
  <si>
    <t>RP-T-07</t>
  </si>
  <si>
    <t>Montážní vložka – potrubí od tlakové nádoby</t>
  </si>
  <si>
    <t>RP-T-08</t>
  </si>
  <si>
    <t>Vřetenové šoupátko – potrubí od tlakové nádoby</t>
  </si>
  <si>
    <t>RP-T-09</t>
  </si>
  <si>
    <t>Montážní vložka – páteřní výtlak</t>
  </si>
  <si>
    <t>RP-T-10</t>
  </si>
  <si>
    <t>Potrubí, armatury a kotvení</t>
  </si>
  <si>
    <t>kpl</t>
  </si>
  <si>
    <t>RP-T-11</t>
  </si>
  <si>
    <t>Práce</t>
  </si>
  <si>
    <t>POL1_9</t>
  </si>
  <si>
    <t>RP-T-12</t>
  </si>
  <si>
    <t>Demontáže</t>
  </si>
  <si>
    <t>RP-T-13</t>
  </si>
  <si>
    <t>Pomocné stavební práce</t>
  </si>
  <si>
    <t>POL1_</t>
  </si>
  <si>
    <t>01.1EM01</t>
  </si>
  <si>
    <t>D - Výměna motorových spouštěčů servopohonů M2.1</t>
  </si>
  <si>
    <t>Položka obsahuje demontáž stávajícího motorového spouštěče, dodávku a montáž nového motorového spouštěče stejné typové řady GZ1, Schneider Electric, do rozvaděče, předpokládaný rozsah 1-1,6A - bude upřesněn dle jmenovitého proudu dodaného servopohonu</t>
  </si>
  <si>
    <t>POP</t>
  </si>
  <si>
    <t>01.1EM02</t>
  </si>
  <si>
    <t>D - Výměna motorových spouštěčů servopohonů M2.2-4</t>
  </si>
  <si>
    <t>Položka obsahuje demontáž stávajícího motorového spouštěče, dodávku a montáž nového motorového spouštěče stejné typové řady GZ1, Schneider Electric, do rozvaděče, předpokládaný rozsah 4-6,3A - bude upřesněn dle jmenovitého proudu dodaného servopohonu</t>
  </si>
  <si>
    <t>01.1EM03</t>
  </si>
  <si>
    <t>D - Drobný montážní materiál</t>
  </si>
  <si>
    <t>02EM02</t>
  </si>
  <si>
    <t>D+M - Kabel s měděným jádrem CYKY-J 4x2,5</t>
  </si>
  <si>
    <t>m</t>
  </si>
  <si>
    <t>02EM03</t>
  </si>
  <si>
    <t>D+M - Kabel s měděným jádrem CYKY-J 4x4</t>
  </si>
  <si>
    <t>02EM04</t>
  </si>
  <si>
    <t>D+M - Kabel s měděným jádrem CYKY-J 5x2,5</t>
  </si>
  <si>
    <t>02EM05</t>
  </si>
  <si>
    <t>D+M - Kabel s měděným jádrem CYKY-J 7x2,5</t>
  </si>
  <si>
    <t>02EM06</t>
  </si>
  <si>
    <t>D+M - Kabel s měděným jádrem H07RN-F 4x4</t>
  </si>
  <si>
    <t>02EM07</t>
  </si>
  <si>
    <t>D+M - Pozinkovaná kabelová lávka š 600mm, výška bočnice 60mm</t>
  </si>
  <si>
    <t>Žárově pozinkovaná kabelová lávka pro uložení 4x kabel AYKY-J 3x230+120mm2, včetně SONAP svorek a originálního příslušenství, spojek, konzol, závěsů a spojovacího materiálu, kotvení do betonového stropu pomocí chemických kotev</t>
  </si>
  <si>
    <t>02EM08</t>
  </si>
  <si>
    <t>D+M - Pozinkovaný drátěný kabelový žlab 125/50</t>
  </si>
  <si>
    <t>Žárově pozinkovaný drátěný kabelový žlab, včetně originálního příslušenství, spojek, konzol, závěsů a spojovacího materiálu</t>
  </si>
  <si>
    <t>02EM09</t>
  </si>
  <si>
    <t>D+M - Trubka tuhá PVC do d32 mm, 750N vč. spojek a příchytek</t>
  </si>
  <si>
    <t>02EM10</t>
  </si>
  <si>
    <t>D+M - Trubka ohebná PVC do d32 mm, 750N vč. spojek a příchytek</t>
  </si>
  <si>
    <t>02EM11</t>
  </si>
  <si>
    <t>M - Přepojení napájecího kabelu brány</t>
  </si>
  <si>
    <t>Odpojení stávajících napájecího kabelů brány a připojení nového kabelu k pohonu brány, připojení kabelu na stávající vývod v rozvaděči RM1</t>
  </si>
  <si>
    <t>02EM12</t>
  </si>
  <si>
    <t>M - Výměna servopohonů M2.1-4</t>
  </si>
  <si>
    <t>Odpojení stávajících servopohonů (napájení, koncové spínače) a připojení nových kabelů k novému servopohonu, připojení kabelů na stávající vývod v rozvaděči RM1</t>
  </si>
  <si>
    <t>02EM13</t>
  </si>
  <si>
    <t>M - Osazení nového kompresoru M6</t>
  </si>
  <si>
    <t>Odpojení stávajícího kompresoru M5, připojení nových kabelů vedených z přepínače M5-0-M6, 400V, 25A k novému M6 a stávajícímu M5 kompresoru, připojení nového společného napájecího kabelu na stávající vývod v rozvaděči RM1 a na vstup přepínače</t>
  </si>
  <si>
    <t>02EM14</t>
  </si>
  <si>
    <t>D+M - Přepínač M5-0-M6, 400V, 25A</t>
  </si>
  <si>
    <t>Položka obsahuje dodávku a montáž vačkového přepínače 1-0-2, 400V, 25A, v plastové skříni, IP54, na stěnu</t>
  </si>
  <si>
    <t>02EM15</t>
  </si>
  <si>
    <t>M - Vrtaný prostup přes stěnu do d=120 mm, do tl. 500 mm</t>
  </si>
  <si>
    <t>02EM16</t>
  </si>
  <si>
    <t>M - Prostupy přes betovou podlahu, stěnu do d=100 mm, do tl. 400 mm</t>
  </si>
  <si>
    <t>02EM17</t>
  </si>
  <si>
    <t>D+M - Zatěsnění prostupů s přívodními kabely AYKY-J 3x240+120 segmentovým těsnění z obou stran, vč.antikorozní ochrany venkovního těsnění</t>
  </si>
  <si>
    <t>Položka obsahuje dodávku a montáž zatěsnění prostupů s přívodními kabely AYKY-J 3x240+120 segmentovým těsněním z obou stran proti spodní vodě vč.antikorozní ochrany venkovního těsnění</t>
  </si>
  <si>
    <t>02EM18</t>
  </si>
  <si>
    <t>M - Zatěsnění prostupů chrániček DN110 proti vniknutí spodní vody a hlodavců</t>
  </si>
  <si>
    <t>02EM19</t>
  </si>
  <si>
    <t>D+M - Nosná žárově pozinkovaná konstrukce do 10kg</t>
  </si>
  <si>
    <t>ks</t>
  </si>
  <si>
    <t>02EM20</t>
  </si>
  <si>
    <t>D+M - Vodič Cu, H07V-K 6 zelenožlutý</t>
  </si>
  <si>
    <t>02EM21</t>
  </si>
  <si>
    <t>D+M - Vodič Cu, H07V-K 25 zelenožlutý</t>
  </si>
  <si>
    <t>02EM22</t>
  </si>
  <si>
    <t>D+M - Pásek FeZn 30/4 na stěně včetně podpěr do zdiva</t>
  </si>
  <si>
    <t>02EM23</t>
  </si>
  <si>
    <t>D+M - Spojovací materiál pro pospojování</t>
  </si>
  <si>
    <t>02EM24</t>
  </si>
  <si>
    <t>D - Demontáž stávajících kabelů a jejich uložení demontovaných nebo nahrazovaných zařízení</t>
  </si>
  <si>
    <t>02EM25</t>
  </si>
  <si>
    <t>16EM01</t>
  </si>
  <si>
    <t>M - Úprava algoritmu řízení ČS a přenosu dat</t>
  </si>
  <si>
    <t>Položka zahrnuje úpravu algoritmu řízení ČS, která bude obsahovat změnu na provoz 1+2 a úpravu větve 1, která po demontáži čerpadla M1 bude sloužit pro vypouštění společného výtlaku čerpadel větve 2-4. S ohledem na výměnu servopohonů na výtlacích čerpadel M2-4 budou muset být upraveny časové intervaly pro jejich otevírání/zavírání a všechny parametry, které s tímto časem souvisejí. Dále je součástí položky úprava/aktualizace přenášených SMS zpráv na mobilní telefony obsluhy. Stávající PLC dodávala firma ELI-PRO, ta zajišťovala i naprogramování PLC u dodavatele. Následně uváděla PLC do provozu. Z tototo důvodu by bylo žádoucí aby minimálně tuto část dodávky zajistila právě tato firma, které také dělá úpravy na technologické elektroinstalaci ČS. Odladění, odzkoušení upraveného SW, zaškolení obsluhy a upravení/aktualizaci popisu řízení ČS a seznamu přenášených SMS zpráv.</t>
  </si>
  <si>
    <t>18EM01</t>
  </si>
  <si>
    <t>D+M - Kabel s hliníkovým jádren AYKY-J 3x240+120</t>
  </si>
  <si>
    <t>18EM02</t>
  </si>
  <si>
    <t>D - Výměna stávajících napájecích kabelů</t>
  </si>
  <si>
    <t>Položka obsahuje odpojení stávajících napájecích kabelů 4x AYKY-J 3x240+120 v rozvaděči RM1 a na transformátoru TRx, připojení nových kabelů na stejná místa včetně jejich ukončení kabelovými oky a drobného montážního materiálu.</t>
  </si>
  <si>
    <t>18EM03</t>
  </si>
  <si>
    <t>D+M - Trubka žárově pozinkovaná DN65 vč. příchytek</t>
  </si>
  <si>
    <t>18EM04</t>
  </si>
  <si>
    <t>18EM05</t>
  </si>
  <si>
    <t>D - Demontáž stávajících napájecích kabelů</t>
  </si>
  <si>
    <t>Položka obsahuje demontáž stávajících napájecích kabelů v prostoru ČS a stoupacího vedení k transformátorům TR1-2, včetně vodotěsného zapravení prostupů z venkovního prostoru do objektu ČS.</t>
  </si>
  <si>
    <t>18EM06</t>
  </si>
  <si>
    <t>D - Ostatní přidružené práce</t>
  </si>
  <si>
    <t>Položka obsahuje koordinaci s poskytovatelem připojení EG.D při výpínání/zapínání odpínače VN 22kV před trafem.</t>
  </si>
  <si>
    <t>15EM01</t>
  </si>
  <si>
    <t>M - Vytýčení stávajícíh podzemních inženýrských sítí</t>
  </si>
  <si>
    <t>15EM02</t>
  </si>
  <si>
    <t>D+M - Korugovaná chránička DN110</t>
  </si>
  <si>
    <t>15EM03</t>
  </si>
  <si>
    <t>D+M - Drát FeZn d10</t>
  </si>
  <si>
    <t>15EM04</t>
  </si>
  <si>
    <t>D+M - Pásek FeZn 30/4</t>
  </si>
  <si>
    <t>15EM05</t>
  </si>
  <si>
    <t>D+M - Spojovací materiál pro uzemnění, ochrana proti korozi</t>
  </si>
  <si>
    <t>15EM06</t>
  </si>
  <si>
    <t>D+M - Svorkovnice hlavního pospojování</t>
  </si>
  <si>
    <t>15EM07</t>
  </si>
  <si>
    <t>D+M - Výstražná folie PVC šíře 330mm</t>
  </si>
  <si>
    <t>15EM08</t>
  </si>
  <si>
    <t>M - Výkop 350x800mm tř.3 - ve volném terénu - mezi šachtou a bránou</t>
  </si>
  <si>
    <t>Kompletní výkop 350x800mm, zához 350x600mm, vč. pískového lože 100/100mm, hutnění a úpravy terénu. Osetí provede stavba.</t>
  </si>
  <si>
    <t>15EM09</t>
  </si>
  <si>
    <t>M - Výkop 500x800mm tř.3 - ve volném terénu - mezi ČS a TR1-2</t>
  </si>
  <si>
    <t>Kompletní výkop 500x800mm, zához 500x600mm, vč. pískového lože 100/100mm, hutnění a úpravy terénu. Osetí provede stavba.</t>
  </si>
  <si>
    <t>15EM10</t>
  </si>
  <si>
    <t>M - Výkop 1000x800mm tř.3 - ve volném terénu - mezi ČS a TR1-2</t>
  </si>
  <si>
    <t>Kompletní výkop 1000x800mm, zához 1000x600mm, vč. pískového lože 100/100mm, hutnění a úpravy terénu. Osetí provede stavba.</t>
  </si>
  <si>
    <t>15EM11</t>
  </si>
  <si>
    <t>M - Výkop 1000x1200mm. tř.3 - pod komunikací - mezi ČS a TR1-2</t>
  </si>
  <si>
    <t>Kompletní výkop 1000x1200mm, zához 1000x1000mm, vč. řezání a bourání betonového povrchu do tl. 200mm, betonového lože 100mm, obetonování chrániček, zásyp, hutnění, nová podkladová vrstva komunikace a finální betonový povrch.</t>
  </si>
  <si>
    <t>30EM01</t>
  </si>
  <si>
    <t>HZS - Revize</t>
  </si>
  <si>
    <t>HZS</t>
  </si>
  <si>
    <t>POL10_</t>
  </si>
  <si>
    <t>Provedení požadovaných měření a následné zpracování výchozí revize el. zařízení + stanovisko TIČR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</si>
</sst>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4">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164" fontId="3" fillId="0" borderId="33" xfId="0" applyNumberFormat="1" applyFont="1" applyBorder="1" applyAlignment="1">
      <alignment vertical="center"/>
    </xf>
    <xf numFmtId="164" fontId="3" fillId="3" borderId="37"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9" fontId="5"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9" fillId="0" borderId="0" xfId="0" applyNumberFormat="1" applyFont="1" applyAlignment="1">
      <alignment wrapText="1"/>
    </xf>
    <xf numFmtId="0" fontId="18" fillId="0" borderId="18" xfId="0" applyNumberFormat="1" applyFont="1" applyBorder="1" applyAlignment="1">
      <alignment vertical="top" wrapText="1"/>
    </xf>
    <xf numFmtId="0" fontId="18" fillId="0" borderId="18"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r-app\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213"/>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43</v>
      </c>
      <c r="E2" s="107" t="s">
        <v>44</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45</v>
      </c>
      <c r="E5" s="87"/>
      <c r="F5" s="87"/>
      <c r="G5" s="87"/>
      <c r="H5" s="18" t="s">
        <v>40</v>
      </c>
      <c r="I5" s="124" t="s">
        <v>49</v>
      </c>
      <c r="J5" s="8"/>
    </row>
    <row r="6" spans="1:15" ht="15.75" customHeight="1" x14ac:dyDescent="0.2">
      <c r="A6" s="2"/>
      <c r="B6" s="27"/>
      <c r="C6" s="52"/>
      <c r="D6" s="121" t="s">
        <v>46</v>
      </c>
      <c r="E6" s="88"/>
      <c r="F6" s="88"/>
      <c r="G6" s="88"/>
      <c r="H6" s="18" t="s">
        <v>34</v>
      </c>
      <c r="I6" s="124" t="s">
        <v>50</v>
      </c>
      <c r="J6" s="8"/>
    </row>
    <row r="7" spans="1:15" ht="15.75" customHeight="1" x14ac:dyDescent="0.2">
      <c r="A7" s="2"/>
      <c r="B7" s="28"/>
      <c r="C7" s="53"/>
      <c r="D7" s="123" t="s">
        <v>48</v>
      </c>
      <c r="E7" s="122" t="s">
        <v>47</v>
      </c>
      <c r="F7" s="89"/>
      <c r="G7" s="89"/>
      <c r="H7" s="23"/>
      <c r="I7" s="22"/>
      <c r="J7" s="33"/>
    </row>
    <row r="8" spans="1:15" ht="24" hidden="1" customHeight="1" x14ac:dyDescent="0.2">
      <c r="A8" s="2"/>
      <c r="B8" s="30" t="s">
        <v>20</v>
      </c>
      <c r="D8" s="125" t="s">
        <v>51</v>
      </c>
      <c r="H8" s="18" t="s">
        <v>40</v>
      </c>
      <c r="I8" s="124" t="s">
        <v>55</v>
      </c>
      <c r="J8" s="8"/>
    </row>
    <row r="9" spans="1:15" ht="15.75" hidden="1" customHeight="1" x14ac:dyDescent="0.2">
      <c r="A9" s="2"/>
      <c r="B9" s="2"/>
      <c r="D9" s="125" t="s">
        <v>52</v>
      </c>
      <c r="H9" s="18" t="s">
        <v>34</v>
      </c>
      <c r="I9" s="124" t="s">
        <v>56</v>
      </c>
      <c r="J9" s="8"/>
    </row>
    <row r="10" spans="1:15" ht="15.75" hidden="1" customHeight="1" x14ac:dyDescent="0.2">
      <c r="A10" s="2"/>
      <c r="B10" s="34"/>
      <c r="C10" s="53"/>
      <c r="D10" s="123" t="s">
        <v>54</v>
      </c>
      <c r="E10" s="126" t="s">
        <v>53</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6" t="s">
        <v>24</v>
      </c>
      <c r="B16" s="37" t="s">
        <v>24</v>
      </c>
      <c r="C16" s="58"/>
      <c r="D16" s="59"/>
      <c r="E16" s="79"/>
      <c r="F16" s="80"/>
      <c r="G16" s="79"/>
      <c r="H16" s="80"/>
      <c r="I16" s="79">
        <f>SUMIF(F201:F209,A16,I201:I209)+SUMIF(F201:F209,"PSU",I201:I209)</f>
        <v>0</v>
      </c>
      <c r="J16" s="81"/>
    </row>
    <row r="17" spans="1:10" ht="23.25" customHeight="1" x14ac:dyDescent="0.2">
      <c r="A17" s="196" t="s">
        <v>25</v>
      </c>
      <c r="B17" s="37" t="s">
        <v>25</v>
      </c>
      <c r="C17" s="58"/>
      <c r="D17" s="59"/>
      <c r="E17" s="79"/>
      <c r="F17" s="80"/>
      <c r="G17" s="79"/>
      <c r="H17" s="80"/>
      <c r="I17" s="79">
        <f>SUMIF(F201:F209,A17,I201:I209)</f>
        <v>0</v>
      </c>
      <c r="J17" s="81"/>
    </row>
    <row r="18" spans="1:10" ht="23.25" customHeight="1" x14ac:dyDescent="0.2">
      <c r="A18" s="196" t="s">
        <v>26</v>
      </c>
      <c r="B18" s="37" t="s">
        <v>26</v>
      </c>
      <c r="C18" s="58"/>
      <c r="D18" s="59"/>
      <c r="E18" s="79"/>
      <c r="F18" s="80"/>
      <c r="G18" s="79"/>
      <c r="H18" s="80"/>
      <c r="I18" s="79">
        <f>SUMIF(F201:F209,A18,I201:I209)</f>
        <v>0</v>
      </c>
      <c r="J18" s="81"/>
    </row>
    <row r="19" spans="1:10" ht="23.25" customHeight="1" x14ac:dyDescent="0.2">
      <c r="A19" s="196" t="s">
        <v>166</v>
      </c>
      <c r="B19" s="37" t="s">
        <v>27</v>
      </c>
      <c r="C19" s="58"/>
      <c r="D19" s="59"/>
      <c r="E19" s="79"/>
      <c r="F19" s="80"/>
      <c r="G19" s="79"/>
      <c r="H19" s="80"/>
      <c r="I19" s="79">
        <f>SUMIF(F201:F209,A19,I201:I209)</f>
        <v>0</v>
      </c>
      <c r="J19" s="81"/>
    </row>
    <row r="20" spans="1:10" ht="23.25" customHeight="1" x14ac:dyDescent="0.2">
      <c r="A20" s="196" t="s">
        <v>167</v>
      </c>
      <c r="B20" s="37" t="s">
        <v>28</v>
      </c>
      <c r="C20" s="58"/>
      <c r="D20" s="59"/>
      <c r="E20" s="79"/>
      <c r="F20" s="80"/>
      <c r="G20" s="79"/>
      <c r="H20" s="80"/>
      <c r="I20" s="79">
        <f>SUMIF(F201:F209,A20,I201:I209)</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12</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12</v>
      </c>
      <c r="F24" s="38" t="s">
        <v>0</v>
      </c>
      <c r="G24" s="91">
        <f>IF(A24&gt;50, ROUNDUP(A23, 0), ROUNDDOWN(A23, 0))</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IF(A26&gt;50, ROUNDUP(A25, 0), ROUNDDOWN(A25, 0))</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3" t="s">
        <v>23</v>
      </c>
      <c r="C28" s="164"/>
      <c r="D28" s="164"/>
      <c r="E28" s="165"/>
      <c r="F28" s="166"/>
      <c r="G28" s="167">
        <f>ZakladDPHSniVypocet+ZakladDPHZaklVypocet</f>
        <v>0</v>
      </c>
      <c r="H28" s="167"/>
      <c r="I28" s="167"/>
      <c r="J28" s="168" t="str">
        <f t="shared" si="0"/>
        <v>CZK</v>
      </c>
    </row>
    <row r="29" spans="1:10" ht="27.75" customHeight="1" thickBot="1" x14ac:dyDescent="0.25">
      <c r="A29" s="2">
        <f>(A27-INT(A27))*100</f>
        <v>0</v>
      </c>
      <c r="B29" s="163" t="s">
        <v>35</v>
      </c>
      <c r="C29" s="169"/>
      <c r="D29" s="169"/>
      <c r="E29" s="169"/>
      <c r="F29" s="170"/>
      <c r="G29" s="171">
        <f>IF(A29&gt;50, ROUNDUP(A27, 0), ROUNDDOWN(A27, 0))</f>
        <v>0</v>
      </c>
      <c r="H29" s="171"/>
      <c r="I29" s="171"/>
      <c r="J29" s="172" t="s">
        <v>66</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10" ht="47.25" customHeight="1" x14ac:dyDescent="0.2">
      <c r="A33" s="2"/>
      <c r="B33" s="2"/>
      <c r="J33" s="9"/>
    </row>
    <row r="34" spans="1:10" s="21" customFormat="1" ht="18.75" customHeight="1" x14ac:dyDescent="0.2">
      <c r="A34" s="20"/>
      <c r="B34" s="20"/>
      <c r="C34" s="70"/>
      <c r="D34" s="96"/>
      <c r="E34" s="97"/>
      <c r="G34" s="98"/>
      <c r="H34" s="99"/>
      <c r="I34" s="99"/>
      <c r="J34" s="24"/>
    </row>
    <row r="35" spans="1:10" ht="12.75" customHeight="1" x14ac:dyDescent="0.2">
      <c r="A35" s="2"/>
      <c r="B35" s="2"/>
      <c r="D35" s="90" t="s">
        <v>2</v>
      </c>
      <c r="E35" s="90"/>
      <c r="H35" s="10" t="s">
        <v>3</v>
      </c>
      <c r="J35" s="9"/>
    </row>
    <row r="36" spans="1:10" ht="13.5" customHeight="1" thickBot="1" x14ac:dyDescent="0.25">
      <c r="A36" s="11"/>
      <c r="B36" s="11"/>
      <c r="C36" s="71"/>
      <c r="D36" s="71"/>
      <c r="E36" s="71"/>
      <c r="F36" s="12"/>
      <c r="G36" s="12"/>
      <c r="H36" s="12"/>
      <c r="I36" s="12"/>
      <c r="J36" s="13"/>
    </row>
    <row r="37" spans="1:10" ht="27" customHeight="1" x14ac:dyDescent="0.2">
      <c r="B37" s="135" t="s">
        <v>16</v>
      </c>
      <c r="C37" s="136"/>
      <c r="D37" s="136"/>
      <c r="E37" s="136"/>
      <c r="F37" s="137"/>
      <c r="G37" s="137"/>
      <c r="H37" s="137"/>
      <c r="I37" s="137"/>
      <c r="J37" s="138"/>
    </row>
    <row r="38" spans="1:10" ht="25.5" customHeight="1" x14ac:dyDescent="0.2">
      <c r="A38" s="134" t="s">
        <v>37</v>
      </c>
      <c r="B38" s="139" t="s">
        <v>17</v>
      </c>
      <c r="C38" s="140" t="s">
        <v>5</v>
      </c>
      <c r="D38" s="140"/>
      <c r="E38" s="140"/>
      <c r="F38" s="141" t="str">
        <f>B23</f>
        <v>Základ pro sníženou DPH</v>
      </c>
      <c r="G38" s="141" t="str">
        <f>B25</f>
        <v>Základ pro základní DPH</v>
      </c>
      <c r="H38" s="142" t="s">
        <v>18</v>
      </c>
      <c r="I38" s="142" t="s">
        <v>1</v>
      </c>
      <c r="J38" s="143" t="s">
        <v>0</v>
      </c>
    </row>
    <row r="39" spans="1:10" ht="25.5" hidden="1" customHeight="1" x14ac:dyDescent="0.2">
      <c r="A39" s="134">
        <v>1</v>
      </c>
      <c r="B39" s="144" t="s">
        <v>57</v>
      </c>
      <c r="C39" s="145"/>
      <c r="D39" s="145"/>
      <c r="E39" s="145"/>
      <c r="F39" s="146">
        <f>'VON 1 Naklady'!AE15+'PS 01 1 Pol'!AE23+'PS 02 1 Pol'!AE80</f>
        <v>0</v>
      </c>
      <c r="G39" s="147">
        <f>'VON 1 Naklady'!AF15+'PS 01 1 Pol'!AF23+'PS 02 1 Pol'!AF80</f>
        <v>0</v>
      </c>
      <c r="H39" s="148">
        <f>(F39*SazbaDPH1/100)+(G39*SazbaDPH2/100)</f>
        <v>0</v>
      </c>
      <c r="I39" s="148">
        <f>F39+G39+H39</f>
        <v>0</v>
      </c>
      <c r="J39" s="149" t="str">
        <f>IF(_xlfn.SINGLE(CenaCelkemVypocet)=0,"",I39/_xlfn.SINGLE(CenaCelkemVypocet)*100)</f>
        <v/>
      </c>
    </row>
    <row r="40" spans="1:10" ht="25.5" customHeight="1" x14ac:dyDescent="0.2">
      <c r="A40" s="134">
        <v>2</v>
      </c>
      <c r="B40" s="150"/>
      <c r="C40" s="151" t="s">
        <v>58</v>
      </c>
      <c r="D40" s="151"/>
      <c r="E40" s="151"/>
      <c r="F40" s="152">
        <f>'VON 1 Naklady'!AE15</f>
        <v>0</v>
      </c>
      <c r="G40" s="153">
        <f>'VON 1 Naklady'!AF15</f>
        <v>0</v>
      </c>
      <c r="H40" s="153">
        <f>(F40*SazbaDPH1/100)+(G40*SazbaDPH2/100)</f>
        <v>0</v>
      </c>
      <c r="I40" s="153">
        <f>F40+G40+H40</f>
        <v>0</v>
      </c>
      <c r="J40" s="154" t="str">
        <f>IF(_xlfn.SINGLE(CenaCelkemVypocet)=0,"",I40/_xlfn.SINGLE(CenaCelkemVypocet)*100)</f>
        <v/>
      </c>
    </row>
    <row r="41" spans="1:10" ht="25.5" customHeight="1" x14ac:dyDescent="0.2">
      <c r="A41" s="134">
        <v>3</v>
      </c>
      <c r="B41" s="155" t="s">
        <v>59</v>
      </c>
      <c r="C41" s="145" t="s">
        <v>58</v>
      </c>
      <c r="D41" s="145"/>
      <c r="E41" s="145"/>
      <c r="F41" s="156">
        <f>'VON 1 Naklady'!AE15</f>
        <v>0</v>
      </c>
      <c r="G41" s="148">
        <f>'VON 1 Naklady'!AF15</f>
        <v>0</v>
      </c>
      <c r="H41" s="148">
        <f>(F41*SazbaDPH1/100)+(G41*SazbaDPH2/100)</f>
        <v>0</v>
      </c>
      <c r="I41" s="148">
        <f>F41+G41+H41</f>
        <v>0</v>
      </c>
      <c r="J41" s="149" t="str">
        <f>IF(_xlfn.SINGLE(CenaCelkemVypocet)=0,"",I41/_xlfn.SINGLE(CenaCelkemVypocet)*100)</f>
        <v/>
      </c>
    </row>
    <row r="42" spans="1:10" ht="25.5" customHeight="1" x14ac:dyDescent="0.2">
      <c r="A42" s="134">
        <v>2</v>
      </c>
      <c r="B42" s="150"/>
      <c r="C42" s="151" t="s">
        <v>60</v>
      </c>
      <c r="D42" s="151"/>
      <c r="E42" s="151"/>
      <c r="F42" s="152"/>
      <c r="G42" s="153"/>
      <c r="H42" s="153">
        <f>(F42*SazbaDPH1/100)+(G42*SazbaDPH2/100)</f>
        <v>0</v>
      </c>
      <c r="I42" s="153"/>
      <c r="J42" s="154"/>
    </row>
    <row r="43" spans="1:10" ht="25.5" customHeight="1" x14ac:dyDescent="0.2">
      <c r="A43" s="134">
        <v>2</v>
      </c>
      <c r="B43" s="150" t="s">
        <v>61</v>
      </c>
      <c r="C43" s="151" t="s">
        <v>62</v>
      </c>
      <c r="D43" s="151"/>
      <c r="E43" s="151"/>
      <c r="F43" s="152">
        <f>'PS 01 1 Pol'!AE23</f>
        <v>0</v>
      </c>
      <c r="G43" s="153">
        <f>'PS 01 1 Pol'!AF23</f>
        <v>0</v>
      </c>
      <c r="H43" s="153">
        <f>(F43*SazbaDPH1/100)+(G43*SazbaDPH2/100)</f>
        <v>0</v>
      </c>
      <c r="I43" s="153">
        <f>F43+G43+H43</f>
        <v>0</v>
      </c>
      <c r="J43" s="154" t="str">
        <f>IF(_xlfn.SINGLE(CenaCelkemVypocet)=0,"",I43/_xlfn.SINGLE(CenaCelkemVypocet)*100)</f>
        <v/>
      </c>
    </row>
    <row r="44" spans="1:10" ht="25.5" customHeight="1" x14ac:dyDescent="0.2">
      <c r="A44" s="134">
        <v>3</v>
      </c>
      <c r="B44" s="155" t="s">
        <v>59</v>
      </c>
      <c r="C44" s="145" t="s">
        <v>62</v>
      </c>
      <c r="D44" s="145"/>
      <c r="E44" s="145"/>
      <c r="F44" s="156">
        <f>'PS 01 1 Pol'!AE23</f>
        <v>0</v>
      </c>
      <c r="G44" s="148">
        <f>'PS 01 1 Pol'!AF23</f>
        <v>0</v>
      </c>
      <c r="H44" s="148">
        <f>(F44*SazbaDPH1/100)+(G44*SazbaDPH2/100)</f>
        <v>0</v>
      </c>
      <c r="I44" s="148">
        <f>F44+G44+H44</f>
        <v>0</v>
      </c>
      <c r="J44" s="149" t="str">
        <f>IF(_xlfn.SINGLE(CenaCelkemVypocet)=0,"",I44/_xlfn.SINGLE(CenaCelkemVypocet)*100)</f>
        <v/>
      </c>
    </row>
    <row r="45" spans="1:10" ht="25.5" customHeight="1" x14ac:dyDescent="0.2">
      <c r="A45" s="134">
        <v>2</v>
      </c>
      <c r="B45" s="150" t="s">
        <v>63</v>
      </c>
      <c r="C45" s="151" t="s">
        <v>64</v>
      </c>
      <c r="D45" s="151"/>
      <c r="E45" s="151"/>
      <c r="F45" s="152">
        <f>'PS 02 1 Pol'!AE80</f>
        <v>0</v>
      </c>
      <c r="G45" s="153">
        <f>'PS 02 1 Pol'!AF80</f>
        <v>0</v>
      </c>
      <c r="H45" s="153">
        <f>(F45*SazbaDPH1/100)+(G45*SazbaDPH2/100)</f>
        <v>0</v>
      </c>
      <c r="I45" s="153">
        <f>F45+G45+H45</f>
        <v>0</v>
      </c>
      <c r="J45" s="154" t="str">
        <f>IF(_xlfn.SINGLE(CenaCelkemVypocet)=0,"",I45/_xlfn.SINGLE(CenaCelkemVypocet)*100)</f>
        <v/>
      </c>
    </row>
    <row r="46" spans="1:10" ht="25.5" customHeight="1" x14ac:dyDescent="0.2">
      <c r="A46" s="134">
        <v>3</v>
      </c>
      <c r="B46" s="155" t="s">
        <v>59</v>
      </c>
      <c r="C46" s="145" t="s">
        <v>64</v>
      </c>
      <c r="D46" s="145"/>
      <c r="E46" s="145"/>
      <c r="F46" s="156">
        <f>'PS 02 1 Pol'!AE80</f>
        <v>0</v>
      </c>
      <c r="G46" s="148">
        <f>'PS 02 1 Pol'!AF80</f>
        <v>0</v>
      </c>
      <c r="H46" s="148">
        <f>(F46*SazbaDPH1/100)+(G46*SazbaDPH2/100)</f>
        <v>0</v>
      </c>
      <c r="I46" s="148">
        <f>F46+G46+H46</f>
        <v>0</v>
      </c>
      <c r="J46" s="149" t="str">
        <f>IF(_xlfn.SINGLE(CenaCelkemVypocet)=0,"",I46/_xlfn.SINGLE(CenaCelkemVypocet)*100)</f>
        <v/>
      </c>
    </row>
    <row r="47" spans="1:10" ht="25.5" customHeight="1" x14ac:dyDescent="0.2">
      <c r="A47" s="134"/>
      <c r="B47" s="157" t="s">
        <v>65</v>
      </c>
      <c r="C47" s="158"/>
      <c r="D47" s="158"/>
      <c r="E47" s="159"/>
      <c r="F47" s="160">
        <f>SUMIF(A39:A46,"=1",F39:F46)</f>
        <v>0</v>
      </c>
      <c r="G47" s="161">
        <f>SUMIF(A39:A46,"=1",G39:G46)</f>
        <v>0</v>
      </c>
      <c r="H47" s="161">
        <f>SUMIF(A39:A46,"=1",H39:H46)</f>
        <v>0</v>
      </c>
      <c r="I47" s="161">
        <f>SUMIF(A39:A46,"=1",I39:I46)</f>
        <v>0</v>
      </c>
      <c r="J47" s="162">
        <f>SUMIF(A39:A46,"=1",J39:J46)</f>
        <v>0</v>
      </c>
    </row>
    <row r="49" spans="1:52" x14ac:dyDescent="0.2">
      <c r="A49" t="s">
        <v>67</v>
      </c>
      <c r="B49" t="s">
        <v>68</v>
      </c>
    </row>
    <row r="50" spans="1:52" x14ac:dyDescent="0.2">
      <c r="B50" s="174" t="s">
        <v>69</v>
      </c>
      <c r="C50" s="174"/>
      <c r="D50" s="174"/>
      <c r="E50" s="174"/>
      <c r="F50" s="174"/>
      <c r="G50" s="174"/>
      <c r="H50" s="174"/>
      <c r="I50" s="174"/>
      <c r="J50" s="174"/>
      <c r="AZ50" s="173" t="str">
        <f>B50</f>
        <v>1. PODMÍNKY PRO ZPRACOVÁNÍ NABÍDKOVÉ CENY</v>
      </c>
    </row>
    <row r="52" spans="1:52" x14ac:dyDescent="0.2">
      <c r="B52" s="174" t="s">
        <v>70</v>
      </c>
      <c r="C52" s="174"/>
      <c r="D52" s="174"/>
      <c r="E52" s="174"/>
      <c r="F52" s="174"/>
      <c r="G52" s="174"/>
      <c r="H52" s="174"/>
      <c r="I52" s="174"/>
      <c r="J52" s="174"/>
      <c r="AZ52" s="173" t="str">
        <f>B52</f>
        <v>Preambule</v>
      </c>
    </row>
    <row r="54" spans="1:52" ht="51" x14ac:dyDescent="0.2">
      <c r="B54" s="174" t="s">
        <v>71</v>
      </c>
      <c r="C54" s="174"/>
      <c r="D54" s="174"/>
      <c r="E54" s="174"/>
      <c r="F54" s="174"/>
      <c r="G54" s="174"/>
      <c r="H54" s="174"/>
      <c r="I54" s="174"/>
      <c r="J54" s="174"/>
      <c r="AZ54" s="173" t="str">
        <f>B54</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6" spans="1:52" ht="51" x14ac:dyDescent="0.2">
      <c r="B56" s="174" t="s">
        <v>72</v>
      </c>
      <c r="C56" s="174"/>
      <c r="D56" s="174"/>
      <c r="E56" s="174"/>
      <c r="F56" s="174"/>
      <c r="G56" s="174"/>
      <c r="H56" s="174"/>
      <c r="I56" s="174"/>
      <c r="J56" s="174"/>
      <c r="AZ56" s="173" t="str">
        <f>B56</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8" spans="1:52" x14ac:dyDescent="0.2">
      <c r="B58" s="174" t="s">
        <v>73</v>
      </c>
      <c r="C58" s="174"/>
      <c r="D58" s="174"/>
      <c r="E58" s="174"/>
      <c r="F58" s="174"/>
      <c r="G58" s="174"/>
      <c r="H58" s="174"/>
      <c r="I58" s="174"/>
      <c r="J58" s="174"/>
      <c r="AZ58" s="173" t="str">
        <f>B58</f>
        <v>Vymezení některých pojmů</v>
      </c>
    </row>
    <row r="60" spans="1:52" x14ac:dyDescent="0.2">
      <c r="B60" s="174" t="s">
        <v>74</v>
      </c>
      <c r="C60" s="174"/>
      <c r="D60" s="174"/>
      <c r="E60" s="174"/>
      <c r="F60" s="174"/>
      <c r="G60" s="174"/>
      <c r="H60" s="174"/>
      <c r="I60" s="174"/>
      <c r="J60" s="174"/>
      <c r="AZ60" s="173" t="str">
        <f>B60</f>
        <v>Pro účely zpracování nabídkové ceny jsou použity některé pojmy, pod kterými se rozumí:</v>
      </c>
    </row>
    <row r="62" spans="1:52" ht="38.25" x14ac:dyDescent="0.2">
      <c r="B62" s="174" t="s">
        <v>75</v>
      </c>
      <c r="C62" s="174"/>
      <c r="D62" s="174"/>
      <c r="E62" s="174"/>
      <c r="F62" s="174"/>
      <c r="G62" s="174"/>
      <c r="H62" s="174"/>
      <c r="I62" s="174"/>
      <c r="J62" s="174"/>
      <c r="AZ62" s="173" t="str">
        <f>B62</f>
        <v>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4" spans="1:52" ht="38.25" x14ac:dyDescent="0.2">
      <c r="B64" s="174" t="s">
        <v>76</v>
      </c>
      <c r="C64" s="174"/>
      <c r="D64" s="174"/>
      <c r="E64" s="174"/>
      <c r="F64" s="174"/>
      <c r="G64" s="174"/>
      <c r="H64" s="174"/>
      <c r="I64" s="174"/>
      <c r="J64" s="174"/>
      <c r="AZ64" s="173" t="str">
        <f>B64</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6" spans="2:52" ht="51" x14ac:dyDescent="0.2">
      <c r="B66" s="174" t="s">
        <v>77</v>
      </c>
      <c r="C66" s="174"/>
      <c r="D66" s="174"/>
      <c r="E66" s="174"/>
      <c r="F66" s="174"/>
      <c r="G66" s="174"/>
      <c r="H66" s="174"/>
      <c r="I66" s="174"/>
      <c r="J66" s="174"/>
      <c r="AZ66" s="173" t="str">
        <f>B66</f>
        <v>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8" spans="2:52" ht="76.5" x14ac:dyDescent="0.2">
      <c r="B68" s="174" t="s">
        <v>78</v>
      </c>
      <c r="C68" s="174"/>
      <c r="D68" s="174"/>
      <c r="E68" s="174"/>
      <c r="F68" s="174"/>
      <c r="G68" s="174"/>
      <c r="H68" s="174"/>
      <c r="I68" s="174"/>
      <c r="J68" s="174"/>
      <c r="AZ68" s="173" t="str">
        <f>B68</f>
        <v>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70" spans="2:52" ht="51" x14ac:dyDescent="0.2">
      <c r="B70" s="174" t="s">
        <v>79</v>
      </c>
      <c r="C70" s="174"/>
      <c r="D70" s="174"/>
      <c r="E70" s="174"/>
      <c r="F70" s="174"/>
      <c r="G70" s="174"/>
      <c r="H70" s="174"/>
      <c r="I70" s="174"/>
      <c r="J70" s="174"/>
      <c r="AZ70" s="173" t="str">
        <f>B70</f>
        <v>Vedlejšími náklady náklady na činnosti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72" spans="2:52" x14ac:dyDescent="0.2">
      <c r="B72" s="174" t="s">
        <v>80</v>
      </c>
      <c r="C72" s="174"/>
      <c r="D72" s="174"/>
      <c r="E72" s="174"/>
      <c r="F72" s="174"/>
      <c r="G72" s="174"/>
      <c r="H72" s="174"/>
      <c r="I72" s="174"/>
      <c r="J72" s="174"/>
      <c r="AZ72" s="173" t="str">
        <f>B72</f>
        <v>Cenová soustava</v>
      </c>
    </row>
    <row r="74" spans="2:52" x14ac:dyDescent="0.2">
      <c r="B74" s="174" t="s">
        <v>81</v>
      </c>
      <c r="C74" s="174"/>
      <c r="D74" s="174"/>
      <c r="E74" s="174"/>
      <c r="F74" s="174"/>
      <c r="G74" s="174"/>
      <c r="H74" s="174"/>
      <c r="I74" s="174"/>
      <c r="J74" s="174"/>
      <c r="AZ74" s="173" t="str">
        <f>B74</f>
        <v>Použitá cenová soustava</v>
      </c>
    </row>
    <row r="76" spans="2:52" ht="38.25" x14ac:dyDescent="0.2">
      <c r="B76" s="174" t="s">
        <v>82</v>
      </c>
      <c r="C76" s="174"/>
      <c r="D76" s="174"/>
      <c r="E76" s="174"/>
      <c r="F76" s="174"/>
      <c r="G76" s="174"/>
      <c r="H76" s="174"/>
      <c r="I76" s="174"/>
      <c r="J76" s="174"/>
      <c r="AZ76" s="173" t="str">
        <f>B76</f>
        <v>Soupisy stavebních prací, dodávek a služeb jsou zpracovány s použitím cenové soustavy zpracované společností RTS, a.s.. Položky z cenové soustavy mají uveden odkaz na cenovou soustavu včetně označení příslušného ceníku.</v>
      </c>
    </row>
    <row r="78" spans="2:52" x14ac:dyDescent="0.2">
      <c r="B78" s="174" t="s">
        <v>83</v>
      </c>
      <c r="C78" s="174"/>
      <c r="D78" s="174"/>
      <c r="E78" s="174"/>
      <c r="F78" s="174"/>
      <c r="G78" s="174"/>
      <c r="H78" s="174"/>
      <c r="I78" s="174"/>
      <c r="J78" s="174"/>
      <c r="AZ78" s="173" t="str">
        <f>B78</f>
        <v>Technické podmínky</v>
      </c>
    </row>
    <row r="80" spans="2:52" ht="38.25" x14ac:dyDescent="0.2">
      <c r="B80" s="174" t="s">
        <v>84</v>
      </c>
      <c r="C80" s="174"/>
      <c r="D80" s="174"/>
      <c r="E80" s="174"/>
      <c r="F80" s="174"/>
      <c r="G80" s="174"/>
      <c r="H80" s="174"/>
      <c r="I80" s="174"/>
      <c r="J80" s="174"/>
      <c r="AZ80" s="173" t="str">
        <f>B80</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82" spans="2:52" x14ac:dyDescent="0.2">
      <c r="B82" s="174" t="s">
        <v>85</v>
      </c>
      <c r="C82" s="174"/>
      <c r="D82" s="174"/>
      <c r="E82" s="174"/>
      <c r="F82" s="174"/>
      <c r="G82" s="174"/>
      <c r="H82" s="174"/>
      <c r="I82" s="174"/>
      <c r="J82" s="174"/>
      <c r="AZ82" s="173" t="str">
        <f>B82</f>
        <v>Individuální položky</v>
      </c>
    </row>
    <row r="84" spans="2:52" ht="38.25" x14ac:dyDescent="0.2">
      <c r="B84" s="174" t="s">
        <v>86</v>
      </c>
      <c r="C84" s="174"/>
      <c r="D84" s="174"/>
      <c r="E84" s="174"/>
      <c r="F84" s="174"/>
      <c r="G84" s="174"/>
      <c r="H84" s="174"/>
      <c r="I84" s="174"/>
      <c r="J84" s="174"/>
      <c r="AZ84" s="173" t="str">
        <f>B84</f>
        <v>Položky soupisu prací, které cenová soustava neobsahuje, jsou označeny popisem „vlastní“. Pro tyto položky jsou cenové a technické podmínky definovány jejich popisem, případně odkazem na konkrétní část příslušné dokumentace.</v>
      </c>
    </row>
    <row r="85" spans="2:52" ht="25.5" x14ac:dyDescent="0.2">
      <c r="B85" s="174" t="s">
        <v>87</v>
      </c>
      <c r="C85" s="174"/>
      <c r="D85" s="174"/>
      <c r="E85" s="174"/>
      <c r="F85" s="174"/>
      <c r="G85" s="174"/>
      <c r="H85" s="174"/>
      <c r="I85" s="174"/>
      <c r="J85" s="174"/>
      <c r="AZ85" s="173" t="str">
        <f>B85</f>
        <v>Je-li popsaná individuální položka stavebních prací v textu označena popisem D+M, rozumí se tím vždy dodávka a montáž materiálů, prvků či zařízení definovaných popisem položky.</v>
      </c>
    </row>
    <row r="87" spans="2:52" ht="51" x14ac:dyDescent="0.2">
      <c r="B87" s="174" t="s">
        <v>88</v>
      </c>
      <c r="C87" s="174"/>
      <c r="D87" s="174"/>
      <c r="E87" s="174"/>
      <c r="F87" s="174"/>
      <c r="G87" s="174"/>
      <c r="H87" s="174"/>
      <c r="I87" s="174"/>
      <c r="J87" s="174"/>
      <c r="AZ87" s="173" t="str">
        <f>B87</f>
        <v>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v>
      </c>
    </row>
    <row r="89" spans="2:52" ht="25.5" x14ac:dyDescent="0.2">
      <c r="B89" s="174" t="s">
        <v>89</v>
      </c>
      <c r="C89" s="174"/>
      <c r="D89" s="174"/>
      <c r="E89" s="174"/>
      <c r="F89" s="174"/>
      <c r="G89" s="174"/>
      <c r="H89" s="174"/>
      <c r="I89" s="174"/>
      <c r="J89" s="174"/>
      <c r="AZ89" s="173" t="str">
        <f>B89</f>
        <v>Položky v provozních souborech zahrnují i náklady na montáž daných položek a testy až do úrovně komplexního vyzkoušení (pokud montážní práce nejsou zvlášť uváděny).</v>
      </c>
    </row>
    <row r="91" spans="2:52" x14ac:dyDescent="0.2">
      <c r="B91" s="174" t="s">
        <v>90</v>
      </c>
      <c r="C91" s="174"/>
      <c r="D91" s="174"/>
      <c r="E91" s="174"/>
      <c r="F91" s="174"/>
      <c r="G91" s="174"/>
      <c r="H91" s="174"/>
      <c r="I91" s="174"/>
      <c r="J91" s="174"/>
      <c r="AZ91" s="173" t="str">
        <f>B91</f>
        <v>Závaznost a změna soupisu</v>
      </c>
    </row>
    <row r="93" spans="2:52" x14ac:dyDescent="0.2">
      <c r="B93" s="174" t="s">
        <v>91</v>
      </c>
      <c r="C93" s="174"/>
      <c r="D93" s="174"/>
      <c r="E93" s="174"/>
      <c r="F93" s="174"/>
      <c r="G93" s="174"/>
      <c r="H93" s="174"/>
      <c r="I93" s="174"/>
      <c r="J93" s="174"/>
      <c r="AZ93" s="173" t="str">
        <f>B93</f>
        <v>Závaznost soupisu</v>
      </c>
    </row>
    <row r="95" spans="2:52" ht="38.25" x14ac:dyDescent="0.2">
      <c r="B95" s="174" t="s">
        <v>92</v>
      </c>
      <c r="C95" s="174"/>
      <c r="D95" s="174"/>
      <c r="E95" s="174"/>
      <c r="F95" s="174"/>
      <c r="G95" s="174"/>
      <c r="H95" s="174"/>
      <c r="I95" s="174"/>
      <c r="J95" s="174"/>
      <c r="AZ95" s="173" t="str">
        <f>B95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97" spans="2:52" x14ac:dyDescent="0.2">
      <c r="B97" s="174" t="s">
        <v>93</v>
      </c>
      <c r="C97" s="174"/>
      <c r="D97" s="174"/>
      <c r="E97" s="174"/>
      <c r="F97" s="174"/>
      <c r="G97" s="174"/>
      <c r="H97" s="174"/>
      <c r="I97" s="174"/>
      <c r="J97" s="174"/>
      <c r="AZ97" s="173" t="str">
        <f>B97</f>
        <v>Kontrola soupisu</v>
      </c>
    </row>
    <row r="99" spans="2:52" ht="51" x14ac:dyDescent="0.2">
      <c r="B99" s="174" t="s">
        <v>94</v>
      </c>
      <c r="C99" s="174"/>
      <c r="D99" s="174"/>
      <c r="E99" s="174"/>
      <c r="F99" s="174"/>
      <c r="G99" s="174"/>
      <c r="H99" s="174"/>
      <c r="I99" s="174"/>
      <c r="J99" s="174"/>
      <c r="AZ99" s="173" t="str">
        <f>B99</f>
        <v>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v>
      </c>
    </row>
    <row r="101" spans="2:52" x14ac:dyDescent="0.2">
      <c r="B101" s="174" t="s">
        <v>95</v>
      </c>
      <c r="C101" s="174"/>
      <c r="D101" s="174"/>
      <c r="E101" s="174"/>
      <c r="F101" s="174"/>
      <c r="G101" s="174"/>
      <c r="H101" s="174"/>
      <c r="I101" s="174"/>
      <c r="J101" s="174"/>
      <c r="AZ101" s="173" t="str">
        <f>B101</f>
        <v>Požadavky na způsob zpracování nabídkové ceny</v>
      </c>
    </row>
    <row r="103" spans="2:52" x14ac:dyDescent="0.2">
      <c r="B103" s="174" t="s">
        <v>96</v>
      </c>
      <c r="C103" s="174"/>
      <c r="D103" s="174"/>
      <c r="E103" s="174"/>
      <c r="F103" s="174"/>
      <c r="G103" s="174"/>
      <c r="H103" s="174"/>
      <c r="I103" s="174"/>
      <c r="J103" s="174"/>
      <c r="AZ103" s="173" t="str">
        <f>B103</f>
        <v>Nabídková cena za splnění veřejné zakázky</v>
      </c>
    </row>
    <row r="105" spans="2:52" ht="38.25" x14ac:dyDescent="0.2">
      <c r="B105" s="174" t="s">
        <v>97</v>
      </c>
      <c r="C105" s="174"/>
      <c r="D105" s="174"/>
      <c r="E105" s="174"/>
      <c r="F105" s="174"/>
      <c r="G105" s="174"/>
      <c r="H105" s="174"/>
      <c r="I105" s="174"/>
      <c r="J105" s="174"/>
      <c r="AZ105" s="173" t="str">
        <f>B105</f>
        <v>Nabídkovou cenou za splnění veřejné zakázky se rozumí celková cena za každou dílčí část veřejné zakázky samostatně. Nabídková cena musí obsahovat veškeré nutné náklady dodavatele k řádnému provedení stavby včetně ostatních a vedlejších nákladů.</v>
      </c>
    </row>
    <row r="107" spans="2:52" x14ac:dyDescent="0.2">
      <c r="B107" s="174" t="s">
        <v>98</v>
      </c>
      <c r="C107" s="174"/>
      <c r="D107" s="174"/>
      <c r="E107" s="174"/>
      <c r="F107" s="174"/>
      <c r="G107" s="174"/>
      <c r="H107" s="174"/>
      <c r="I107" s="174"/>
      <c r="J107" s="174"/>
      <c r="AZ107" s="173" t="str">
        <f>B107</f>
        <v>Položkový rozpočet</v>
      </c>
    </row>
    <row r="109" spans="2:52" ht="51" x14ac:dyDescent="0.2">
      <c r="B109" s="174" t="s">
        <v>99</v>
      </c>
      <c r="C109" s="174"/>
      <c r="D109" s="174"/>
      <c r="E109" s="174"/>
      <c r="F109" s="174"/>
      <c r="G109" s="174"/>
      <c r="H109" s="174"/>
      <c r="I109" s="174"/>
      <c r="J109" s="174"/>
      <c r="AZ109" s="173" t="str">
        <f>B109</f>
        <v>Za soulad položkového rozpočtu s předaným soupisem stavebních prací, dodávek a služeb je odpovědný dodavatel (má se na mysli soulad jak v množství, tak v definované kvalitě). Povinností dodavatele související s položkovými rozpočty předkládanými v nabídce je, že musí být obsahově, textově a formátem shodné jako předané soupisy stavebních prací, dodávek a služeb.</v>
      </c>
    </row>
    <row r="111" spans="2:52" x14ac:dyDescent="0.2">
      <c r="B111" s="174" t="s">
        <v>100</v>
      </c>
      <c r="C111" s="174"/>
      <c r="D111" s="174"/>
      <c r="E111" s="174"/>
      <c r="F111" s="174"/>
      <c r="G111" s="174"/>
      <c r="H111" s="174"/>
      <c r="I111" s="174"/>
      <c r="J111" s="174"/>
      <c r="AZ111" s="173" t="str">
        <f>B111</f>
        <v>Zvláštní podmínky pro stanovení nabídkové ceny</v>
      </c>
    </row>
    <row r="113" spans="2:52" x14ac:dyDescent="0.2">
      <c r="B113" s="174" t="s">
        <v>101</v>
      </c>
      <c r="C113" s="174"/>
      <c r="D113" s="174"/>
      <c r="E113" s="174"/>
      <c r="F113" s="174"/>
      <c r="G113" s="174"/>
      <c r="H113" s="174"/>
      <c r="I113" s="174"/>
      <c r="J113" s="174"/>
      <c r="AZ113" s="173" t="str">
        <f>B113</f>
        <v>Přeprava vybouraných hmot, suti a vytěžené zeminy</v>
      </c>
    </row>
    <row r="115" spans="2:52" ht="76.5" x14ac:dyDescent="0.2">
      <c r="B115" s="174" t="s">
        <v>102</v>
      </c>
      <c r="C115" s="174"/>
      <c r="D115" s="174"/>
      <c r="E115" s="174"/>
      <c r="F115" s="174"/>
      <c r="G115" s="174"/>
      <c r="H115" s="174"/>
      <c r="I115" s="174"/>
      <c r="J115" s="174"/>
      <c r="AZ115" s="173" t="str">
        <f>B115</f>
        <v>Pokud soupis obsahuje i některé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117" spans="2:52" x14ac:dyDescent="0.2">
      <c r="B117" s="174" t="s">
        <v>103</v>
      </c>
      <c r="C117" s="174"/>
      <c r="D117" s="174"/>
      <c r="E117" s="174"/>
      <c r="F117" s="174"/>
      <c r="G117" s="174"/>
      <c r="H117" s="174"/>
      <c r="I117" s="174"/>
      <c r="J117" s="174"/>
      <c r="AZ117" s="173" t="str">
        <f>B117</f>
        <v>Poplatky za uskladnění</v>
      </c>
    </row>
    <row r="119" spans="2:52" ht="153" x14ac:dyDescent="0.2">
      <c r="B119" s="174" t="s">
        <v>104</v>
      </c>
      <c r="C119" s="174"/>
      <c r="D119" s="174"/>
      <c r="E119" s="174"/>
      <c r="F119" s="174"/>
      <c r="G119" s="174"/>
      <c r="H119" s="174"/>
      <c r="I119" s="174"/>
      <c r="J119" s="174"/>
      <c r="AZ119" s="173" t="str">
        <f>B119</f>
        <v>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v>
      </c>
    </row>
    <row r="121" spans="2:52" x14ac:dyDescent="0.2">
      <c r="B121" s="174" t="s">
        <v>105</v>
      </c>
      <c r="C121" s="174"/>
      <c r="D121" s="174"/>
      <c r="E121" s="174"/>
      <c r="F121" s="174"/>
      <c r="G121" s="174"/>
      <c r="H121" s="174"/>
      <c r="I121" s="174"/>
      <c r="J121" s="174"/>
      <c r="AZ121" s="173" t="str">
        <f>B121</f>
        <v>Recyklace odpadu</v>
      </c>
    </row>
    <row r="123" spans="2:52" ht="76.5" x14ac:dyDescent="0.2">
      <c r="B123" s="174" t="s">
        <v>106</v>
      </c>
      <c r="C123" s="174"/>
      <c r="D123" s="174"/>
      <c r="E123" s="174"/>
      <c r="F123" s="174"/>
      <c r="G123" s="174"/>
      <c r="H123" s="174"/>
      <c r="I123" s="174"/>
      <c r="J123" s="174"/>
      <c r="AZ123" s="173" t="str">
        <f>B123</f>
        <v>V souladu s obecnými kritérii přijatelnosti nejméně 70 % (hmotnostních) stavebního a demoličního odpadu neklasifikovaného jako nebezpečný (s výjimkou v přírodě se vyskytujících materiálů uvedených v kategorii 17 05 04 v Evropském seznamu odpadů stanoveném rozhodnutím 2000/532/ES) vzniklého na staveništi, bude připraveno k opětovnému použití, recyklaci a k jiným druhům materiálového využití, včetně zásypů, při nichž jsou jiné materiály nahrazeny odpadem, v souladu s hierarchií způsobů nakládání s odpady a protokolem EU pro nakládání se stavebním a demoličním odpadem.</v>
      </c>
    </row>
    <row r="125" spans="2:52" x14ac:dyDescent="0.2">
      <c r="B125" s="174" t="s">
        <v>107</v>
      </c>
      <c r="C125" s="174"/>
      <c r="D125" s="174"/>
      <c r="E125" s="174"/>
      <c r="F125" s="174"/>
      <c r="G125" s="174"/>
      <c r="H125" s="174"/>
      <c r="I125" s="174"/>
      <c r="J125" s="174"/>
      <c r="AZ125" s="173" t="str">
        <f>B125</f>
        <v>Vnitrostaveništní přesun stavebního materiálu</v>
      </c>
    </row>
    <row r="127" spans="2:52" ht="51" x14ac:dyDescent="0.2">
      <c r="B127" s="174" t="s">
        <v>108</v>
      </c>
      <c r="C127" s="174"/>
      <c r="D127" s="174"/>
      <c r="E127" s="174"/>
      <c r="F127" s="174"/>
      <c r="G127" s="174"/>
      <c r="H127" s="174"/>
      <c r="I127" s="174"/>
      <c r="J127" s="174"/>
      <c r="AZ127" s="173" t="str">
        <f>B127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129" spans="2:52" ht="51" x14ac:dyDescent="0.2">
      <c r="B129" s="174" t="s">
        <v>109</v>
      </c>
      <c r="C129" s="174"/>
      <c r="D129" s="174"/>
      <c r="E129" s="174"/>
      <c r="F129" s="174"/>
      <c r="G129" s="174"/>
      <c r="H129" s="174"/>
      <c r="I129" s="174"/>
      <c r="J129" s="174"/>
      <c r="AZ129" s="173" t="str">
        <f>B129</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131" spans="2:52" x14ac:dyDescent="0.2">
      <c r="B131" s="174" t="s">
        <v>110</v>
      </c>
      <c r="C131" s="174"/>
      <c r="D131" s="174"/>
      <c r="E131" s="174"/>
      <c r="F131" s="174"/>
      <c r="G131" s="174"/>
      <c r="H131" s="174"/>
      <c r="I131" s="174"/>
      <c r="J131" s="174"/>
      <c r="AZ131" s="173" t="str">
        <f>B131</f>
        <v>Příplatky za ztížené podmínky prací</v>
      </c>
    </row>
    <row r="133" spans="2:52" ht="25.5" x14ac:dyDescent="0.2">
      <c r="B133" s="174" t="s">
        <v>111</v>
      </c>
      <c r="C133" s="174"/>
      <c r="D133" s="174"/>
      <c r="E133" s="174"/>
      <c r="F133" s="174"/>
      <c r="G133" s="174"/>
      <c r="H133" s="174"/>
      <c r="I133" s="174"/>
      <c r="J133" s="174"/>
      <c r="AZ133" s="173" t="str">
        <f>B133</f>
        <v>Pokud soupis položku příplatku za ztížené podmínky obsahuje, je dodavatel povinen ji ocenit bez ohledu na to, že tento příplatek dodavatel standardně neuplatňuje.</v>
      </c>
    </row>
    <row r="135" spans="2:52" x14ac:dyDescent="0.2">
      <c r="B135" s="174" t="s">
        <v>112</v>
      </c>
      <c r="C135" s="174"/>
      <c r="D135" s="174"/>
      <c r="E135" s="174"/>
      <c r="F135" s="174"/>
      <c r="G135" s="174"/>
      <c r="H135" s="174"/>
      <c r="I135" s="174"/>
      <c r="J135" s="174"/>
      <c r="AZ135" s="173" t="str">
        <f>B135</f>
        <v>Vedlejší a ostatní náklady</v>
      </c>
    </row>
    <row r="137" spans="2:52" ht="63.75" x14ac:dyDescent="0.2">
      <c r="B137" s="174" t="s">
        <v>113</v>
      </c>
      <c r="C137" s="174"/>
      <c r="D137" s="174"/>
      <c r="E137" s="174"/>
      <c r="F137" s="174"/>
      <c r="G137" s="174"/>
      <c r="H137" s="174"/>
      <c r="I137" s="174"/>
      <c r="J137" s="174"/>
      <c r="AZ137" s="173" t="str">
        <f>B137</f>
        <v>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souhrnně pro celou stavbu.</v>
      </c>
    </row>
    <row r="139" spans="2:52" x14ac:dyDescent="0.2">
      <c r="B139" s="174" t="s">
        <v>114</v>
      </c>
      <c r="C139" s="174"/>
      <c r="D139" s="174"/>
      <c r="E139" s="174"/>
      <c r="F139" s="174"/>
      <c r="G139" s="174"/>
      <c r="H139" s="174"/>
      <c r="I139" s="174"/>
      <c r="J139" s="174"/>
      <c r="AZ139" s="173" t="str">
        <f>B139</f>
        <v>2. SPECIFICKÉ PODMÍNKY PRO ZPRACOVÁNÍ NABÍDKOVÉ CENY</v>
      </c>
    </row>
    <row r="141" spans="2:52" x14ac:dyDescent="0.2">
      <c r="B141" s="174" t="s">
        <v>115</v>
      </c>
      <c r="C141" s="174"/>
      <c r="D141" s="174"/>
      <c r="E141" s="174"/>
      <c r="F141" s="174"/>
      <c r="G141" s="174"/>
      <c r="H141" s="174"/>
      <c r="I141" s="174"/>
      <c r="J141" s="174"/>
      <c r="AZ141" s="173" t="str">
        <f>B141</f>
        <v>Obnova vodorovného značení při opravách komunikací</v>
      </c>
    </row>
    <row r="143" spans="2:52" ht="25.5" x14ac:dyDescent="0.2">
      <c r="B143" s="174" t="s">
        <v>116</v>
      </c>
      <c r="C143" s="174"/>
      <c r="D143" s="174"/>
      <c r="E143" s="174"/>
      <c r="F143" s="174"/>
      <c r="G143" s="174"/>
      <c r="H143" s="174"/>
      <c r="I143" s="174"/>
      <c r="J143" s="174"/>
      <c r="AZ143" s="173" t="str">
        <f>B143</f>
        <v>Obnova vodorovného značení při opravách komunikací není samostatně vykazována. Náklady na tuto obnovu budou dodavatelem započteny do ostatních položek oprav komunikací.</v>
      </c>
    </row>
    <row r="145" spans="2:52" x14ac:dyDescent="0.2">
      <c r="B145" s="174" t="s">
        <v>110</v>
      </c>
      <c r="C145" s="174"/>
      <c r="D145" s="174"/>
      <c r="E145" s="174"/>
      <c r="F145" s="174"/>
      <c r="G145" s="174"/>
      <c r="H145" s="174"/>
      <c r="I145" s="174"/>
      <c r="J145" s="174"/>
      <c r="AZ145" s="173" t="str">
        <f>B145</f>
        <v>Příplatky za ztížené podmínky prací</v>
      </c>
    </row>
    <row r="147" spans="2:52" ht="89.25" x14ac:dyDescent="0.2">
      <c r="B147" s="174" t="s">
        <v>117</v>
      </c>
      <c r="C147" s="174"/>
      <c r="D147" s="174"/>
      <c r="E147" s="174"/>
      <c r="F147" s="174"/>
      <c r="G147" s="174"/>
      <c r="H147" s="174"/>
      <c r="I147" s="174"/>
      <c r="J147" s="174"/>
      <c r="AZ147" s="173" t="str">
        <f>B147</f>
        <v>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v>
      </c>
    </row>
    <row r="149" spans="2:52" x14ac:dyDescent="0.2">
      <c r="B149" s="174" t="s">
        <v>118</v>
      </c>
      <c r="C149" s="174"/>
      <c r="D149" s="174"/>
      <c r="E149" s="174"/>
      <c r="F149" s="174"/>
      <c r="G149" s="174"/>
      <c r="H149" s="174"/>
      <c r="I149" s="174"/>
      <c r="J149" s="174"/>
      <c r="AZ149" s="173" t="str">
        <f>B149</f>
        <v>Dodávka potrubí PP</v>
      </c>
    </row>
    <row r="151" spans="2:52" ht="25.5" x14ac:dyDescent="0.2">
      <c r="B151" s="174" t="s">
        <v>119</v>
      </c>
      <c r="C151" s="174"/>
      <c r="D151" s="174"/>
      <c r="E151" s="174"/>
      <c r="F151" s="174"/>
      <c r="G151" s="174"/>
      <c r="H151" s="174"/>
      <c r="I151" s="174"/>
      <c r="J151" s="174"/>
      <c r="AZ151" s="173" t="str">
        <f>B151</f>
        <v>V případě dodávky potrubí PP bude uchazeč pro tyto položky uvažovat jakékoliv potrubí specifikované v příloze "Technické a uživatelské standardy".</v>
      </c>
    </row>
    <row r="153" spans="2:52" x14ac:dyDescent="0.2">
      <c r="B153" s="174" t="s">
        <v>120</v>
      </c>
      <c r="C153" s="174"/>
      <c r="D153" s="174"/>
      <c r="E153" s="174"/>
      <c r="F153" s="174"/>
      <c r="G153" s="174"/>
      <c r="H153" s="174"/>
      <c r="I153" s="174"/>
      <c r="J153" s="174"/>
      <c r="AZ153" s="173" t="str">
        <f>B153</f>
        <v>Bezvýkopová technologie</v>
      </c>
    </row>
    <row r="155" spans="2:52" ht="25.5" x14ac:dyDescent="0.2">
      <c r="B155" s="174" t="s">
        <v>121</v>
      </c>
      <c r="C155" s="174"/>
      <c r="D155" s="174"/>
      <c r="E155" s="174"/>
      <c r="F155" s="174"/>
      <c r="G155" s="174"/>
      <c r="H155" s="174"/>
      <c r="I155" s="174"/>
      <c r="J155" s="174"/>
      <c r="AZ155" s="173" t="str">
        <f>B155</f>
        <v>U dodávky potrubí pro bezvýkopové technologie je uvažováno ztratné 10%. V případě použití technologie, která vyžaduje větší množství ztratného zahrne uchazeč tyto náklady do jednotkové ceny protlačeného potrubí.</v>
      </c>
    </row>
    <row r="157" spans="2:52" x14ac:dyDescent="0.2">
      <c r="B157" s="174" t="s">
        <v>122</v>
      </c>
      <c r="C157" s="174"/>
      <c r="D157" s="174"/>
      <c r="E157" s="174"/>
      <c r="F157" s="174"/>
      <c r="G157" s="174"/>
      <c r="H157" s="174"/>
      <c r="I157" s="174"/>
      <c r="J157" s="174"/>
      <c r="AZ157" s="173" t="str">
        <f>B157</f>
        <v>Obchodní názvy obsažené v soupisech stavebních prací a dodávek a služeb</v>
      </c>
    </row>
    <row r="159" spans="2:52" ht="76.5" x14ac:dyDescent="0.2">
      <c r="B159" s="174" t="s">
        <v>123</v>
      </c>
      <c r="C159" s="174"/>
      <c r="D159" s="174"/>
      <c r="E159" s="174"/>
      <c r="F159" s="174"/>
      <c r="G159" s="174"/>
      <c r="H159" s="174"/>
      <c r="I159" s="174"/>
      <c r="J159" s="174"/>
      <c r="AZ159" s="173" t="str">
        <f>B159</f>
        <v>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v>
      </c>
    </row>
    <row r="161" spans="2:52" x14ac:dyDescent="0.2">
      <c r="B161" s="174" t="s">
        <v>124</v>
      </c>
      <c r="C161" s="174"/>
      <c r="D161" s="174"/>
      <c r="E161" s="174"/>
      <c r="F161" s="174"/>
      <c r="G161" s="174"/>
      <c r="H161" s="174"/>
      <c r="I161" s="174"/>
      <c r="J161" s="174"/>
      <c r="AZ161" s="173" t="str">
        <f>B161</f>
        <v xml:space="preserve">	Hloubkové odvodnění, čerpání</v>
      </c>
    </row>
    <row r="163" spans="2:52" x14ac:dyDescent="0.2">
      <c r="B163" s="174" t="s">
        <v>125</v>
      </c>
      <c r="C163" s="174"/>
      <c r="D163" s="174"/>
      <c r="E163" s="174"/>
      <c r="F163" s="174"/>
      <c r="G163" s="174"/>
      <c r="H163" s="174"/>
      <c r="I163" s="174"/>
      <c r="J163" s="174"/>
      <c r="AZ163" s="173" t="str">
        <f>B163</f>
        <v>V cenách položek hloubkového odvodnění a čerpání vody budou započteny mimo jiné i následující náklady:</v>
      </c>
    </row>
    <row r="164" spans="2:52" ht="25.5" x14ac:dyDescent="0.2">
      <c r="B164" s="174" t="s">
        <v>126</v>
      </c>
      <c r="C164" s="174"/>
      <c r="D164" s="174"/>
      <c r="E164" s="174"/>
      <c r="F164" s="174"/>
      <c r="G164" s="174"/>
      <c r="H164" s="174"/>
      <c r="I164" s="174"/>
      <c r="J164" s="174"/>
      <c r="AZ164" s="173" t="str">
        <f>B164</f>
        <v>•	náklady na odvedení čerpaných vod do recipientu, do dostatečné vzdálenosti od odvodňovaného úseku, včetně zajištění příslušných povolení, poplatků za vypouštění nebo čištění</v>
      </c>
    </row>
    <row r="165" spans="2:52" ht="25.5" x14ac:dyDescent="0.2">
      <c r="B165" s="174" t="s">
        <v>127</v>
      </c>
      <c r="C165" s="174"/>
      <c r="D165" s="174"/>
      <c r="E165" s="174"/>
      <c r="F165" s="174"/>
      <c r="G165" s="174"/>
      <c r="H165" s="174"/>
      <c r="I165" s="174"/>
      <c r="J165" s="174"/>
      <c r="AZ165" s="173" t="str">
        <f>B165</f>
        <v>•	náklady na zřízení a obsluhu systému čerpadel, hydrogeologické sledování stavby, údržbu systému, včetně čištění hydrovrtů a zajištění dostatečného příkonu pro provoz čerpadel</v>
      </c>
    </row>
    <row r="166" spans="2:52" ht="25.5" x14ac:dyDescent="0.2">
      <c r="B166" s="174" t="s">
        <v>128</v>
      </c>
      <c r="C166" s="174"/>
      <c r="D166" s="174"/>
      <c r="E166" s="174"/>
      <c r="F166" s="174"/>
      <c r="G166" s="174"/>
      <c r="H166" s="174"/>
      <c r="I166" s="174"/>
      <c r="J166" s="174"/>
      <c r="AZ166" s="173" t="str">
        <f>B166</f>
        <v>•	náklady na průzkum ohrožených nemovitostí a dalších konstrukcí, vodohospodářských děl a dalších chráněných zájmů, včetně nápravných opatření a škod způsobených činností odvodňovacího systému</v>
      </c>
    </row>
    <row r="168" spans="2:52" x14ac:dyDescent="0.2">
      <c r="B168" s="174" t="s">
        <v>129</v>
      </c>
      <c r="C168" s="174"/>
      <c r="D168" s="174"/>
      <c r="E168" s="174"/>
      <c r="F168" s="174"/>
      <c r="G168" s="174"/>
      <c r="H168" s="174"/>
      <c r="I168" s="174"/>
      <c r="J168" s="174"/>
      <c r="AZ168" s="173" t="str">
        <f>B168</f>
        <v>3. ELEKTRONICKÁ PODOBA SOUPISU</v>
      </c>
    </row>
    <row r="170" spans="2:52" x14ac:dyDescent="0.2">
      <c r="B170" s="174" t="s">
        <v>130</v>
      </c>
      <c r="C170" s="174"/>
      <c r="D170" s="174"/>
      <c r="E170" s="174"/>
      <c r="F170" s="174"/>
      <c r="G170" s="174"/>
      <c r="H170" s="174"/>
      <c r="I170" s="174"/>
      <c r="J170" s="174"/>
      <c r="AZ170" s="173" t="str">
        <f>B170</f>
        <v>Elektronická podoba soupisu</v>
      </c>
    </row>
    <row r="172" spans="2:52" ht="25.5" x14ac:dyDescent="0.2">
      <c r="B172" s="174" t="s">
        <v>131</v>
      </c>
      <c r="C172" s="174"/>
      <c r="D172" s="174"/>
      <c r="E172" s="174"/>
      <c r="F172" s="174"/>
      <c r="G172" s="174"/>
      <c r="H172" s="174"/>
      <c r="I172" s="174"/>
      <c r="J172" s="174"/>
      <c r="AZ172" s="173" t="str">
        <f>B172</f>
        <v>V souladu se zákonem jsou předložené soupisy zpracovány i v elektronické podobě.  Elektronickou podobou soupisu stavebních prací, dodávek a služeb je formát MS EXCEL.</v>
      </c>
    </row>
    <row r="173" spans="2:52" x14ac:dyDescent="0.2">
      <c r="B173" s="174" t="s">
        <v>132</v>
      </c>
      <c r="C173" s="174"/>
      <c r="D173" s="174"/>
      <c r="E173" s="174"/>
      <c r="F173" s="174"/>
      <c r="G173" s="174"/>
      <c r="H173" s="174"/>
      <c r="I173" s="174"/>
      <c r="J173" s="174"/>
      <c r="AZ173" s="173" t="str">
        <f>B173</f>
        <v>Popis formátu soupisu odpovídá svou strukturou vzorovému soupisu volně dostupnému na internetové adrese:</v>
      </c>
    </row>
    <row r="175" spans="2:52" x14ac:dyDescent="0.2">
      <c r="B175" s="174" t="s">
        <v>133</v>
      </c>
      <c r="C175" s="174"/>
      <c r="D175" s="174"/>
      <c r="E175" s="174"/>
      <c r="F175" s="174"/>
      <c r="G175" s="174"/>
      <c r="H175" s="174"/>
      <c r="I175" s="174"/>
      <c r="J175" s="174"/>
      <c r="AZ175" s="173" t="str">
        <f>B175</f>
        <v>www.stavebnionline.cz/soupis</v>
      </c>
    </row>
    <row r="177" spans="1:52" x14ac:dyDescent="0.2">
      <c r="B177" s="174" t="s">
        <v>134</v>
      </c>
      <c r="C177" s="174"/>
      <c r="D177" s="174"/>
      <c r="E177" s="174"/>
      <c r="F177" s="174"/>
      <c r="G177" s="174"/>
      <c r="H177" s="174"/>
      <c r="I177" s="174"/>
      <c r="J177" s="174"/>
      <c r="AZ177" s="173" t="str">
        <f>B177</f>
        <v>Zpracování elektronické podoby soupisu</v>
      </c>
    </row>
    <row r="179" spans="1:52" ht="51" x14ac:dyDescent="0.2">
      <c r="B179" s="174" t="s">
        <v>135</v>
      </c>
      <c r="C179" s="174"/>
      <c r="D179" s="174"/>
      <c r="E179" s="174"/>
      <c r="F179" s="174"/>
      <c r="G179" s="174"/>
      <c r="H179" s="174"/>
      <c r="I179" s="174"/>
      <c r="J179" s="174"/>
      <c r="AZ179" s="173" t="str">
        <f>B179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81" spans="1:52" x14ac:dyDescent="0.2">
      <c r="B181" s="174" t="s">
        <v>136</v>
      </c>
      <c r="C181" s="174"/>
      <c r="D181" s="174"/>
      <c r="E181" s="174"/>
      <c r="F181" s="174"/>
      <c r="G181" s="174"/>
      <c r="H181" s="174"/>
      <c r="I181" s="174"/>
      <c r="J181" s="174"/>
      <c r="AZ181" s="173" t="str">
        <f>B181</f>
        <v>Jiný formát soupisu</v>
      </c>
    </row>
    <row r="183" spans="1:52" ht="38.25" x14ac:dyDescent="0.2">
      <c r="B183" s="174" t="s">
        <v>137</v>
      </c>
      <c r="C183" s="174"/>
      <c r="D183" s="174"/>
      <c r="E183" s="174"/>
      <c r="F183" s="174"/>
      <c r="G183" s="174"/>
      <c r="H183" s="174"/>
      <c r="I183" s="174"/>
      <c r="J183" s="174"/>
      <c r="AZ183" s="173" t="str">
        <f>B183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85" spans="1:52" x14ac:dyDescent="0.2">
      <c r="B185" s="174" t="s">
        <v>138</v>
      </c>
      <c r="C185" s="174"/>
      <c r="D185" s="174"/>
      <c r="E185" s="174"/>
      <c r="F185" s="174"/>
      <c r="G185" s="174"/>
      <c r="H185" s="174"/>
      <c r="I185" s="174"/>
      <c r="J185" s="174"/>
      <c r="AZ185" s="173" t="str">
        <f>B185</f>
        <v>Závěrečné ustanovení</v>
      </c>
    </row>
    <row r="187" spans="1:52" x14ac:dyDescent="0.2">
      <c r="B187" s="174" t="s">
        <v>139</v>
      </c>
      <c r="C187" s="174"/>
      <c r="D187" s="174"/>
      <c r="E187" s="174"/>
      <c r="F187" s="174"/>
      <c r="G187" s="174"/>
      <c r="H187" s="174"/>
      <c r="I187" s="174"/>
      <c r="J187" s="174"/>
      <c r="AZ187" s="173" t="str">
        <f>B187</f>
        <v>Ostatní podmínky vztahující se ke zpracování nabídkové ceny jsou uvedeny v zadávací dokumentaci.</v>
      </c>
    </row>
    <row r="188" spans="1:52" x14ac:dyDescent="0.2">
      <c r="A188" t="s">
        <v>140</v>
      </c>
      <c r="B188" t="s">
        <v>141</v>
      </c>
    </row>
    <row r="189" spans="1:52" x14ac:dyDescent="0.2">
      <c r="A189" t="s">
        <v>142</v>
      </c>
      <c r="B189" t="s">
        <v>143</v>
      </c>
    </row>
    <row r="190" spans="1:52" x14ac:dyDescent="0.2">
      <c r="A190" t="s">
        <v>140</v>
      </c>
      <c r="B190" t="s">
        <v>144</v>
      </c>
    </row>
    <row r="191" spans="1:52" x14ac:dyDescent="0.2">
      <c r="A191" t="s">
        <v>142</v>
      </c>
      <c r="B191" t="s">
        <v>145</v>
      </c>
    </row>
    <row r="192" spans="1:52" x14ac:dyDescent="0.2">
      <c r="A192" t="s">
        <v>140</v>
      </c>
      <c r="B192" t="s">
        <v>146</v>
      </c>
    </row>
    <row r="193" spans="1:52" x14ac:dyDescent="0.2">
      <c r="A193" t="s">
        <v>142</v>
      </c>
      <c r="B193" t="s">
        <v>147</v>
      </c>
    </row>
    <row r="194" spans="1:52" x14ac:dyDescent="0.2">
      <c r="B194" s="174" t="s">
        <v>148</v>
      </c>
      <c r="C194" s="174"/>
      <c r="D194" s="174"/>
      <c r="E194" s="174"/>
      <c r="F194" s="174"/>
      <c r="G194" s="174"/>
      <c r="H194" s="174"/>
      <c r="I194" s="174"/>
      <c r="J194" s="174"/>
      <c r="AZ194" s="173" t="str">
        <f>B194</f>
        <v>H.Leitgebová - 11/2024</v>
      </c>
    </row>
    <row r="195" spans="1:52" x14ac:dyDescent="0.2">
      <c r="B195" s="174" t="s">
        <v>149</v>
      </c>
      <c r="C195" s="174"/>
      <c r="D195" s="174"/>
      <c r="E195" s="174"/>
      <c r="F195" s="174"/>
      <c r="G195" s="174"/>
      <c r="H195" s="174"/>
      <c r="I195" s="174"/>
      <c r="J195" s="174"/>
      <c r="AZ195" s="173" t="str">
        <f>B195</f>
        <v>dle info T.Adamec</v>
      </c>
    </row>
    <row r="198" spans="1:52" ht="15.75" x14ac:dyDescent="0.25">
      <c r="B198" s="175" t="s">
        <v>150</v>
      </c>
    </row>
    <row r="200" spans="1:52" ht="25.5" customHeight="1" x14ac:dyDescent="0.2">
      <c r="A200" s="177"/>
      <c r="B200" s="180" t="s">
        <v>17</v>
      </c>
      <c r="C200" s="180" t="s">
        <v>5</v>
      </c>
      <c r="D200" s="181"/>
      <c r="E200" s="181"/>
      <c r="F200" s="182" t="s">
        <v>151</v>
      </c>
      <c r="G200" s="182"/>
      <c r="H200" s="182"/>
      <c r="I200" s="182" t="s">
        <v>29</v>
      </c>
      <c r="J200" s="182" t="s">
        <v>0</v>
      </c>
    </row>
    <row r="201" spans="1:52" ht="36.75" customHeight="1" x14ac:dyDescent="0.2">
      <c r="A201" s="178"/>
      <c r="B201" s="183" t="s">
        <v>152</v>
      </c>
      <c r="C201" s="184" t="s">
        <v>153</v>
      </c>
      <c r="D201" s="185"/>
      <c r="E201" s="185"/>
      <c r="F201" s="192" t="s">
        <v>26</v>
      </c>
      <c r="G201" s="193"/>
      <c r="H201" s="193"/>
      <c r="I201" s="193">
        <f>'PS 02 1 Pol'!G8</f>
        <v>0</v>
      </c>
      <c r="J201" s="189" t="str">
        <f>IF(I210=0,"",I201/I210*100)</f>
        <v/>
      </c>
    </row>
    <row r="202" spans="1:52" ht="36.75" customHeight="1" x14ac:dyDescent="0.2">
      <c r="A202" s="178"/>
      <c r="B202" s="183" t="s">
        <v>154</v>
      </c>
      <c r="C202" s="184" t="s">
        <v>155</v>
      </c>
      <c r="D202" s="185"/>
      <c r="E202" s="185"/>
      <c r="F202" s="192" t="s">
        <v>26</v>
      </c>
      <c r="G202" s="193"/>
      <c r="H202" s="193"/>
      <c r="I202" s="193">
        <f>'PS 02 1 Pol'!G14</f>
        <v>0</v>
      </c>
      <c r="J202" s="189" t="str">
        <f>IF(I210=0,"",I202/I210*100)</f>
        <v/>
      </c>
    </row>
    <row r="203" spans="1:52" ht="36.75" customHeight="1" x14ac:dyDescent="0.2">
      <c r="A203" s="178"/>
      <c r="B203" s="183" t="s">
        <v>156</v>
      </c>
      <c r="C203" s="184" t="s">
        <v>157</v>
      </c>
      <c r="D203" s="185"/>
      <c r="E203" s="185"/>
      <c r="F203" s="192" t="s">
        <v>26</v>
      </c>
      <c r="G203" s="193"/>
      <c r="H203" s="193"/>
      <c r="I203" s="193">
        <f>'PS 02 1 Pol'!G60</f>
        <v>0</v>
      </c>
      <c r="J203" s="189" t="str">
        <f>IF(I210=0,"",I203/I210*100)</f>
        <v/>
      </c>
    </row>
    <row r="204" spans="1:52" ht="36.75" customHeight="1" x14ac:dyDescent="0.2">
      <c r="A204" s="178"/>
      <c r="B204" s="183" t="s">
        <v>158</v>
      </c>
      <c r="C204" s="184" t="s">
        <v>159</v>
      </c>
      <c r="D204" s="185"/>
      <c r="E204" s="185"/>
      <c r="F204" s="192" t="s">
        <v>26</v>
      </c>
      <c r="G204" s="193"/>
      <c r="H204" s="193"/>
      <c r="I204" s="193">
        <f>'PS 02 1 Pol'!G47</f>
        <v>0</v>
      </c>
      <c r="J204" s="189" t="str">
        <f>IF(I210=0,"",I204/I210*100)</f>
        <v/>
      </c>
    </row>
    <row r="205" spans="1:52" ht="36.75" customHeight="1" x14ac:dyDescent="0.2">
      <c r="A205" s="178"/>
      <c r="B205" s="183" t="s">
        <v>160</v>
      </c>
      <c r="C205" s="184" t="s">
        <v>161</v>
      </c>
      <c r="D205" s="185"/>
      <c r="E205" s="185"/>
      <c r="F205" s="192" t="s">
        <v>26</v>
      </c>
      <c r="G205" s="193"/>
      <c r="H205" s="193"/>
      <c r="I205" s="193">
        <f>'PS 02 1 Pol'!G50</f>
        <v>0</v>
      </c>
      <c r="J205" s="189" t="str">
        <f>IF(I210=0,"",I205/I210*100)</f>
        <v/>
      </c>
    </row>
    <row r="206" spans="1:52" ht="36.75" customHeight="1" x14ac:dyDescent="0.2">
      <c r="A206" s="178"/>
      <c r="B206" s="183" t="s">
        <v>162</v>
      </c>
      <c r="C206" s="184" t="s">
        <v>163</v>
      </c>
      <c r="D206" s="185"/>
      <c r="E206" s="185"/>
      <c r="F206" s="192" t="s">
        <v>26</v>
      </c>
      <c r="G206" s="193"/>
      <c r="H206" s="193"/>
      <c r="I206" s="193">
        <f>'PS 02 1 Pol'!G76</f>
        <v>0</v>
      </c>
      <c r="J206" s="189" t="str">
        <f>IF(I210=0,"",I206/I210*100)</f>
        <v/>
      </c>
    </row>
    <row r="207" spans="1:52" ht="36.75" customHeight="1" x14ac:dyDescent="0.2">
      <c r="A207" s="178"/>
      <c r="B207" s="183" t="s">
        <v>164</v>
      </c>
      <c r="C207" s="184" t="s">
        <v>165</v>
      </c>
      <c r="D207" s="185"/>
      <c r="E207" s="185"/>
      <c r="F207" s="192" t="s">
        <v>26</v>
      </c>
      <c r="G207" s="193"/>
      <c r="H207" s="193"/>
      <c r="I207" s="193">
        <f>'PS 01 1 Pol'!G8</f>
        <v>0</v>
      </c>
      <c r="J207" s="189" t="str">
        <f>IF(I210=0,"",I207/I210*100)</f>
        <v/>
      </c>
    </row>
    <row r="208" spans="1:52" ht="36.75" customHeight="1" x14ac:dyDescent="0.2">
      <c r="A208" s="178"/>
      <c r="B208" s="183" t="s">
        <v>166</v>
      </c>
      <c r="C208" s="184" t="s">
        <v>27</v>
      </c>
      <c r="D208" s="185"/>
      <c r="E208" s="185"/>
      <c r="F208" s="192" t="s">
        <v>166</v>
      </c>
      <c r="G208" s="193"/>
      <c r="H208" s="193"/>
      <c r="I208" s="193">
        <f>'VON 1 Naklady'!G8</f>
        <v>0</v>
      </c>
      <c r="J208" s="189" t="str">
        <f>IF(I210=0,"",I208/I210*100)</f>
        <v/>
      </c>
    </row>
    <row r="209" spans="1:10" ht="36.75" customHeight="1" x14ac:dyDescent="0.2">
      <c r="A209" s="178"/>
      <c r="B209" s="183" t="s">
        <v>167</v>
      </c>
      <c r="C209" s="184" t="s">
        <v>28</v>
      </c>
      <c r="D209" s="185"/>
      <c r="E209" s="185"/>
      <c r="F209" s="192" t="s">
        <v>167</v>
      </c>
      <c r="G209" s="193"/>
      <c r="H209" s="193"/>
      <c r="I209" s="193">
        <f>'VON 1 Naklady'!G11</f>
        <v>0</v>
      </c>
      <c r="J209" s="189" t="str">
        <f>IF(I210=0,"",I209/I210*100)</f>
        <v/>
      </c>
    </row>
    <row r="210" spans="1:10" ht="25.5" customHeight="1" x14ac:dyDescent="0.2">
      <c r="A210" s="179"/>
      <c r="B210" s="186" t="s">
        <v>1</v>
      </c>
      <c r="C210" s="187"/>
      <c r="D210" s="188"/>
      <c r="E210" s="188"/>
      <c r="F210" s="194"/>
      <c r="G210" s="195"/>
      <c r="H210" s="195"/>
      <c r="I210" s="195">
        <f>SUM(I201:I209)</f>
        <v>0</v>
      </c>
      <c r="J210" s="190">
        <f>SUM(J201:J209)</f>
        <v>0</v>
      </c>
    </row>
    <row r="211" spans="1:10" x14ac:dyDescent="0.2">
      <c r="F211" s="133"/>
      <c r="G211" s="133"/>
      <c r="H211" s="133"/>
      <c r="I211" s="133"/>
      <c r="J211" s="191"/>
    </row>
    <row r="212" spans="1:10" x14ac:dyDescent="0.2">
      <c r="F212" s="133"/>
      <c r="G212" s="133"/>
      <c r="H212" s="133"/>
      <c r="I212" s="133"/>
      <c r="J212" s="191"/>
    </row>
    <row r="213" spans="1:10" x14ac:dyDescent="0.2">
      <c r="F213" s="133"/>
      <c r="G213" s="133"/>
      <c r="H213" s="133"/>
      <c r="I213" s="133"/>
      <c r="J213" s="191"/>
    </row>
  </sheetData>
  <sheetProtection algorithmName="SHA-512" hashValue="6R+mTVVpa4q6WtnCHzllRs/h3aPCJl3wm3I4JhF5lfr/VWcEu6Oi0d1paoIQ6H3Ut7CmOStpPBUWDqUpPBwIFQ==" saltValue="VJnTxj2JJvkQWiOevbMKN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33">
    <mergeCell ref="C208:E208"/>
    <mergeCell ref="C209:E209"/>
    <mergeCell ref="C203:E203"/>
    <mergeCell ref="C204:E204"/>
    <mergeCell ref="C205:E205"/>
    <mergeCell ref="C206:E206"/>
    <mergeCell ref="C207:E207"/>
    <mergeCell ref="B187:J187"/>
    <mergeCell ref="B194:J194"/>
    <mergeCell ref="B195:J195"/>
    <mergeCell ref="C201:E201"/>
    <mergeCell ref="C202:E202"/>
    <mergeCell ref="B177:J177"/>
    <mergeCell ref="B179:J179"/>
    <mergeCell ref="B181:J181"/>
    <mergeCell ref="B183:J183"/>
    <mergeCell ref="B185:J185"/>
    <mergeCell ref="B168:J168"/>
    <mergeCell ref="B170:J170"/>
    <mergeCell ref="B172:J172"/>
    <mergeCell ref="B173:J173"/>
    <mergeCell ref="B175:J175"/>
    <mergeCell ref="B161:J161"/>
    <mergeCell ref="B163:J163"/>
    <mergeCell ref="B164:J164"/>
    <mergeCell ref="B165:J165"/>
    <mergeCell ref="B166:J166"/>
    <mergeCell ref="B151:J151"/>
    <mergeCell ref="B153:J153"/>
    <mergeCell ref="B155:J155"/>
    <mergeCell ref="B157:J157"/>
    <mergeCell ref="B159:J159"/>
    <mergeCell ref="B141:J141"/>
    <mergeCell ref="B143:J143"/>
    <mergeCell ref="B145:J145"/>
    <mergeCell ref="B147:J147"/>
    <mergeCell ref="B149:J149"/>
    <mergeCell ref="B131:J131"/>
    <mergeCell ref="B133:J133"/>
    <mergeCell ref="B135:J135"/>
    <mergeCell ref="B137:J137"/>
    <mergeCell ref="B139:J139"/>
    <mergeCell ref="B121:J121"/>
    <mergeCell ref="B123:J123"/>
    <mergeCell ref="B125:J125"/>
    <mergeCell ref="B127:J127"/>
    <mergeCell ref="B129:J129"/>
    <mergeCell ref="B111:J111"/>
    <mergeCell ref="B113:J113"/>
    <mergeCell ref="B115:J115"/>
    <mergeCell ref="B117:J117"/>
    <mergeCell ref="B119:J119"/>
    <mergeCell ref="B101:J101"/>
    <mergeCell ref="B103:J103"/>
    <mergeCell ref="B105:J105"/>
    <mergeCell ref="B107:J107"/>
    <mergeCell ref="B109:J109"/>
    <mergeCell ref="B91:J91"/>
    <mergeCell ref="B93:J93"/>
    <mergeCell ref="B95:J95"/>
    <mergeCell ref="B97:J97"/>
    <mergeCell ref="B99:J99"/>
    <mergeCell ref="B82:J82"/>
    <mergeCell ref="B84:J84"/>
    <mergeCell ref="B85:J85"/>
    <mergeCell ref="B87:J87"/>
    <mergeCell ref="B89:J89"/>
    <mergeCell ref="B72:J72"/>
    <mergeCell ref="B74:J74"/>
    <mergeCell ref="B76:J76"/>
    <mergeCell ref="B78:J78"/>
    <mergeCell ref="B80:J80"/>
    <mergeCell ref="B62:J62"/>
    <mergeCell ref="B64:J64"/>
    <mergeCell ref="B66:J66"/>
    <mergeCell ref="B68:J68"/>
    <mergeCell ref="B70:J70"/>
    <mergeCell ref="B52:J52"/>
    <mergeCell ref="B54:J54"/>
    <mergeCell ref="B56:J56"/>
    <mergeCell ref="B58:J58"/>
    <mergeCell ref="B60:J60"/>
    <mergeCell ref="C44:E44"/>
    <mergeCell ref="C45:E45"/>
    <mergeCell ref="C46:E46"/>
    <mergeCell ref="B47:E47"/>
    <mergeCell ref="B50:J50"/>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r:id="rId2"/>
  <headerFooter alignWithMargins="0">
    <oddFooter>&amp;L&amp;9Zpracováno programem &amp;"Arial CE,tučné"BUILDpower S,  © RTS, a.s.&amp;R&amp;9Stránka &amp;P z &amp;N</oddFooter>
  </headerFooter>
  <rowBreaks count="2" manualBreakCount="2">
    <brk id="36" max="16383" man="1"/>
    <brk id="195"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5pztaObkwsB+uAxU5fkBJxCTeMVXLHx2XI/qIo91vi2G5Yv/EaNsiL3qmEEeLpCSMTmgu1eg6G/xjc97LDnSTQ==" saltValue="rhwHLnXBIoiDYDcTDMe2bA=="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Fa8MKcUZM+KIAX6PxxQ1sPI2Ey+WELnhSb5+YeTz45Gp2occ65oRtrOF8HzHa+EhbZYgUzgfyzy6FmTD3wMV7A==" saltValue="Wxho9KqO9ZI1UpK8Kpf2CQ==" spinCount="100000" sheet="1" formatRows="0"/>
  <mergeCells count="1">
    <mergeCell ref="A2:G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6422E-7BDB-4B0E-B387-A79307BD8713}">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197" t="s">
        <v>168</v>
      </c>
      <c r="B1" s="197"/>
      <c r="C1" s="197"/>
      <c r="D1" s="197"/>
      <c r="E1" s="197"/>
      <c r="F1" s="197"/>
      <c r="G1" s="197"/>
      <c r="AG1" t="s">
        <v>169</v>
      </c>
    </row>
    <row r="2" spans="1:60" ht="24.95" customHeight="1" x14ac:dyDescent="0.2">
      <c r="A2" s="198" t="s">
        <v>7</v>
      </c>
      <c r="B2" s="48" t="s">
        <v>43</v>
      </c>
      <c r="C2" s="201" t="s">
        <v>44</v>
      </c>
      <c r="D2" s="199"/>
      <c r="E2" s="199"/>
      <c r="F2" s="199"/>
      <c r="G2" s="200"/>
      <c r="AG2" t="s">
        <v>170</v>
      </c>
    </row>
    <row r="3" spans="1:60" ht="24.95" customHeight="1" x14ac:dyDescent="0.2">
      <c r="A3" s="198" t="s">
        <v>8</v>
      </c>
      <c r="B3" s="48" t="s">
        <v>171</v>
      </c>
      <c r="C3" s="201" t="s">
        <v>58</v>
      </c>
      <c r="D3" s="199"/>
      <c r="E3" s="199"/>
      <c r="F3" s="199"/>
      <c r="G3" s="200"/>
      <c r="AC3" s="176" t="s">
        <v>172</v>
      </c>
      <c r="AG3" t="s">
        <v>173</v>
      </c>
    </row>
    <row r="4" spans="1:60" ht="24.95" customHeight="1" x14ac:dyDescent="0.2">
      <c r="A4" s="202" t="s">
        <v>9</v>
      </c>
      <c r="B4" s="203" t="s">
        <v>59</v>
      </c>
      <c r="C4" s="204" t="s">
        <v>58</v>
      </c>
      <c r="D4" s="205"/>
      <c r="E4" s="205"/>
      <c r="F4" s="205"/>
      <c r="G4" s="206"/>
      <c r="AG4" t="s">
        <v>174</v>
      </c>
    </row>
    <row r="5" spans="1:60" x14ac:dyDescent="0.2">
      <c r="D5" s="10"/>
    </row>
    <row r="6" spans="1:60" ht="38.25" x14ac:dyDescent="0.2">
      <c r="A6" s="208" t="s">
        <v>175</v>
      </c>
      <c r="B6" s="210" t="s">
        <v>176</v>
      </c>
      <c r="C6" s="210" t="s">
        <v>177</v>
      </c>
      <c r="D6" s="209" t="s">
        <v>178</v>
      </c>
      <c r="E6" s="208" t="s">
        <v>179</v>
      </c>
      <c r="F6" s="207" t="s">
        <v>180</v>
      </c>
      <c r="G6" s="208" t="s">
        <v>29</v>
      </c>
      <c r="H6" s="211" t="s">
        <v>30</v>
      </c>
      <c r="I6" s="211" t="s">
        <v>181</v>
      </c>
      <c r="J6" s="211" t="s">
        <v>31</v>
      </c>
      <c r="K6" s="211" t="s">
        <v>182</v>
      </c>
      <c r="L6" s="211" t="s">
        <v>183</v>
      </c>
      <c r="M6" s="211" t="s">
        <v>184</v>
      </c>
      <c r="N6" s="211" t="s">
        <v>185</v>
      </c>
      <c r="O6" s="211" t="s">
        <v>186</v>
      </c>
      <c r="P6" s="211" t="s">
        <v>187</v>
      </c>
      <c r="Q6" s="211" t="s">
        <v>188</v>
      </c>
      <c r="R6" s="211" t="s">
        <v>189</v>
      </c>
      <c r="S6" s="211" t="s">
        <v>190</v>
      </c>
      <c r="T6" s="211" t="s">
        <v>191</v>
      </c>
      <c r="U6" s="211" t="s">
        <v>192</v>
      </c>
      <c r="V6" s="211" t="s">
        <v>193</v>
      </c>
      <c r="W6" s="211" t="s">
        <v>194</v>
      </c>
      <c r="X6" s="211" t="s">
        <v>195</v>
      </c>
      <c r="Y6" s="211" t="s">
        <v>196</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4" t="s">
        <v>197</v>
      </c>
      <c r="B8" s="225" t="s">
        <v>166</v>
      </c>
      <c r="C8" s="245" t="s">
        <v>27</v>
      </c>
      <c r="D8" s="226"/>
      <c r="E8" s="227"/>
      <c r="F8" s="228"/>
      <c r="G8" s="228">
        <f>SUMIF(AG9:AG10,"&lt;&gt;NOR",G9:G10)</f>
        <v>0</v>
      </c>
      <c r="H8" s="228"/>
      <c r="I8" s="228">
        <f>SUM(I9:I10)</f>
        <v>0</v>
      </c>
      <c r="J8" s="228"/>
      <c r="K8" s="228">
        <f>SUM(K9:K10)</f>
        <v>0</v>
      </c>
      <c r="L8" s="228"/>
      <c r="M8" s="228">
        <f>SUM(M9:M10)</f>
        <v>0</v>
      </c>
      <c r="N8" s="227"/>
      <c r="O8" s="227">
        <f>SUM(O9:O10)</f>
        <v>0</v>
      </c>
      <c r="P8" s="227"/>
      <c r="Q8" s="227">
        <f>SUM(Q9:Q10)</f>
        <v>0</v>
      </c>
      <c r="R8" s="228"/>
      <c r="S8" s="228"/>
      <c r="T8" s="229"/>
      <c r="U8" s="223"/>
      <c r="V8" s="223">
        <f>SUM(V9:V10)</f>
        <v>0</v>
      </c>
      <c r="W8" s="223"/>
      <c r="X8" s="223"/>
      <c r="Y8" s="223"/>
      <c r="AG8" t="s">
        <v>198</v>
      </c>
    </row>
    <row r="9" spans="1:60" outlineLevel="1" x14ac:dyDescent="0.2">
      <c r="A9" s="238">
        <v>1</v>
      </c>
      <c r="B9" s="239" t="s">
        <v>199</v>
      </c>
      <c r="C9" s="246" t="s">
        <v>200</v>
      </c>
      <c r="D9" s="240" t="s">
        <v>201</v>
      </c>
      <c r="E9" s="241">
        <v>1</v>
      </c>
      <c r="F9" s="242"/>
      <c r="G9" s="243">
        <f>ROUND(E9*F9,2)</f>
        <v>0</v>
      </c>
      <c r="H9" s="242"/>
      <c r="I9" s="243">
        <f>ROUND(E9*H9,2)</f>
        <v>0</v>
      </c>
      <c r="J9" s="242"/>
      <c r="K9" s="243">
        <f>ROUND(E9*J9,2)</f>
        <v>0</v>
      </c>
      <c r="L9" s="243">
        <v>21</v>
      </c>
      <c r="M9" s="243">
        <f>G9*(1+L9/100)</f>
        <v>0</v>
      </c>
      <c r="N9" s="241">
        <v>0</v>
      </c>
      <c r="O9" s="241">
        <f>ROUND(E9*N9,2)</f>
        <v>0</v>
      </c>
      <c r="P9" s="241">
        <v>0</v>
      </c>
      <c r="Q9" s="241">
        <f>ROUND(E9*P9,2)</f>
        <v>0</v>
      </c>
      <c r="R9" s="243"/>
      <c r="S9" s="243" t="s">
        <v>202</v>
      </c>
      <c r="T9" s="244" t="s">
        <v>203</v>
      </c>
      <c r="U9" s="222">
        <v>0</v>
      </c>
      <c r="V9" s="222">
        <f>ROUND(E9*U9,2)</f>
        <v>0</v>
      </c>
      <c r="W9" s="222"/>
      <c r="X9" s="222" t="s">
        <v>204</v>
      </c>
      <c r="Y9" s="222" t="s">
        <v>205</v>
      </c>
      <c r="Z9" s="212"/>
      <c r="AA9" s="212"/>
      <c r="AB9" s="212"/>
      <c r="AC9" s="212"/>
      <c r="AD9" s="212"/>
      <c r="AE9" s="212"/>
      <c r="AF9" s="212"/>
      <c r="AG9" s="212" t="s">
        <v>206</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38">
        <v>2</v>
      </c>
      <c r="B10" s="239" t="s">
        <v>207</v>
      </c>
      <c r="C10" s="246" t="s">
        <v>208</v>
      </c>
      <c r="D10" s="240" t="s">
        <v>201</v>
      </c>
      <c r="E10" s="241">
        <v>1</v>
      </c>
      <c r="F10" s="242"/>
      <c r="G10" s="243">
        <f>ROUND(E10*F10,2)</f>
        <v>0</v>
      </c>
      <c r="H10" s="242"/>
      <c r="I10" s="243">
        <f>ROUND(E10*H10,2)</f>
        <v>0</v>
      </c>
      <c r="J10" s="242"/>
      <c r="K10" s="243">
        <f>ROUND(E10*J10,2)</f>
        <v>0</v>
      </c>
      <c r="L10" s="243">
        <v>21</v>
      </c>
      <c r="M10" s="243">
        <f>G10*(1+L10/100)</f>
        <v>0</v>
      </c>
      <c r="N10" s="241">
        <v>0</v>
      </c>
      <c r="O10" s="241">
        <f>ROUND(E10*N10,2)</f>
        <v>0</v>
      </c>
      <c r="P10" s="241">
        <v>0</v>
      </c>
      <c r="Q10" s="241">
        <f>ROUND(E10*P10,2)</f>
        <v>0</v>
      </c>
      <c r="R10" s="243"/>
      <c r="S10" s="243" t="s">
        <v>209</v>
      </c>
      <c r="T10" s="244" t="s">
        <v>203</v>
      </c>
      <c r="U10" s="222">
        <v>0</v>
      </c>
      <c r="V10" s="222">
        <f>ROUND(E10*U10,2)</f>
        <v>0</v>
      </c>
      <c r="W10" s="222"/>
      <c r="X10" s="222" t="s">
        <v>204</v>
      </c>
      <c r="Y10" s="222" t="s">
        <v>205</v>
      </c>
      <c r="Z10" s="212"/>
      <c r="AA10" s="212"/>
      <c r="AB10" s="212"/>
      <c r="AC10" s="212"/>
      <c r="AD10" s="212"/>
      <c r="AE10" s="212"/>
      <c r="AF10" s="212"/>
      <c r="AG10" s="212" t="s">
        <v>206</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x14ac:dyDescent="0.2">
      <c r="A11" s="224" t="s">
        <v>197</v>
      </c>
      <c r="B11" s="225" t="s">
        <v>167</v>
      </c>
      <c r="C11" s="245" t="s">
        <v>28</v>
      </c>
      <c r="D11" s="226"/>
      <c r="E11" s="227"/>
      <c r="F11" s="228"/>
      <c r="G11" s="228">
        <f>SUMIF(AG12:AG13,"&lt;&gt;NOR",G12:G13)</f>
        <v>0</v>
      </c>
      <c r="H11" s="228"/>
      <c r="I11" s="228">
        <f>SUM(I12:I13)</f>
        <v>0</v>
      </c>
      <c r="J11" s="228"/>
      <c r="K11" s="228">
        <f>SUM(K12:K13)</f>
        <v>0</v>
      </c>
      <c r="L11" s="228"/>
      <c r="M11" s="228">
        <f>SUM(M12:M13)</f>
        <v>0</v>
      </c>
      <c r="N11" s="227"/>
      <c r="O11" s="227">
        <f>SUM(O12:O13)</f>
        <v>0</v>
      </c>
      <c r="P11" s="227"/>
      <c r="Q11" s="227">
        <f>SUM(Q12:Q13)</f>
        <v>0</v>
      </c>
      <c r="R11" s="228"/>
      <c r="S11" s="228"/>
      <c r="T11" s="229"/>
      <c r="U11" s="223"/>
      <c r="V11" s="223">
        <f>SUM(V12:V13)</f>
        <v>0</v>
      </c>
      <c r="W11" s="223"/>
      <c r="X11" s="223"/>
      <c r="Y11" s="223"/>
      <c r="AG11" t="s">
        <v>198</v>
      </c>
    </row>
    <row r="12" spans="1:60" outlineLevel="1" x14ac:dyDescent="0.2">
      <c r="A12" s="238">
        <v>3</v>
      </c>
      <c r="B12" s="239" t="s">
        <v>210</v>
      </c>
      <c r="C12" s="246" t="s">
        <v>211</v>
      </c>
      <c r="D12" s="240" t="s">
        <v>201</v>
      </c>
      <c r="E12" s="241">
        <v>1</v>
      </c>
      <c r="F12" s="242"/>
      <c r="G12" s="243">
        <f>ROUND(E12*F12,2)</f>
        <v>0</v>
      </c>
      <c r="H12" s="242"/>
      <c r="I12" s="243">
        <f>ROUND(E12*H12,2)</f>
        <v>0</v>
      </c>
      <c r="J12" s="242"/>
      <c r="K12" s="243">
        <f>ROUND(E12*J12,2)</f>
        <v>0</v>
      </c>
      <c r="L12" s="243">
        <v>21</v>
      </c>
      <c r="M12" s="243">
        <f>G12*(1+L12/100)</f>
        <v>0</v>
      </c>
      <c r="N12" s="241">
        <v>0</v>
      </c>
      <c r="O12" s="241">
        <f>ROUND(E12*N12,2)</f>
        <v>0</v>
      </c>
      <c r="P12" s="241">
        <v>0</v>
      </c>
      <c r="Q12" s="241">
        <f>ROUND(E12*P12,2)</f>
        <v>0</v>
      </c>
      <c r="R12" s="243"/>
      <c r="S12" s="243" t="s">
        <v>202</v>
      </c>
      <c r="T12" s="244" t="s">
        <v>203</v>
      </c>
      <c r="U12" s="222">
        <v>0</v>
      </c>
      <c r="V12" s="222">
        <f>ROUND(E12*U12,2)</f>
        <v>0</v>
      </c>
      <c r="W12" s="222"/>
      <c r="X12" s="222" t="s">
        <v>204</v>
      </c>
      <c r="Y12" s="222" t="s">
        <v>205</v>
      </c>
      <c r="Z12" s="212"/>
      <c r="AA12" s="212"/>
      <c r="AB12" s="212"/>
      <c r="AC12" s="212"/>
      <c r="AD12" s="212"/>
      <c r="AE12" s="212"/>
      <c r="AF12" s="212"/>
      <c r="AG12" s="212" t="s">
        <v>206</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31">
        <v>4</v>
      </c>
      <c r="B13" s="232" t="s">
        <v>212</v>
      </c>
      <c r="C13" s="247" t="s">
        <v>213</v>
      </c>
      <c r="D13" s="233" t="s">
        <v>201</v>
      </c>
      <c r="E13" s="234">
        <v>1</v>
      </c>
      <c r="F13" s="235"/>
      <c r="G13" s="236">
        <f>ROUND(E13*F13,2)</f>
        <v>0</v>
      </c>
      <c r="H13" s="235"/>
      <c r="I13" s="236">
        <f>ROUND(E13*H13,2)</f>
        <v>0</v>
      </c>
      <c r="J13" s="235"/>
      <c r="K13" s="236">
        <f>ROUND(E13*J13,2)</f>
        <v>0</v>
      </c>
      <c r="L13" s="236">
        <v>21</v>
      </c>
      <c r="M13" s="236">
        <f>G13*(1+L13/100)</f>
        <v>0</v>
      </c>
      <c r="N13" s="234">
        <v>0</v>
      </c>
      <c r="O13" s="234">
        <f>ROUND(E13*N13,2)</f>
        <v>0</v>
      </c>
      <c r="P13" s="234">
        <v>0</v>
      </c>
      <c r="Q13" s="234">
        <f>ROUND(E13*P13,2)</f>
        <v>0</v>
      </c>
      <c r="R13" s="236"/>
      <c r="S13" s="236" t="s">
        <v>202</v>
      </c>
      <c r="T13" s="237" t="s">
        <v>203</v>
      </c>
      <c r="U13" s="222">
        <v>0</v>
      </c>
      <c r="V13" s="222">
        <f>ROUND(E13*U13,2)</f>
        <v>0</v>
      </c>
      <c r="W13" s="222"/>
      <c r="X13" s="222" t="s">
        <v>204</v>
      </c>
      <c r="Y13" s="222" t="s">
        <v>205</v>
      </c>
      <c r="Z13" s="212"/>
      <c r="AA13" s="212"/>
      <c r="AB13" s="212"/>
      <c r="AC13" s="212"/>
      <c r="AD13" s="212"/>
      <c r="AE13" s="212"/>
      <c r="AF13" s="212"/>
      <c r="AG13" s="212" t="s">
        <v>206</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x14ac:dyDescent="0.2">
      <c r="A14" s="3"/>
      <c r="B14" s="4"/>
      <c r="C14" s="248"/>
      <c r="D14" s="6"/>
      <c r="E14" s="3"/>
      <c r="F14" s="3"/>
      <c r="G14" s="3"/>
      <c r="H14" s="3"/>
      <c r="I14" s="3"/>
      <c r="J14" s="3"/>
      <c r="K14" s="3"/>
      <c r="L14" s="3"/>
      <c r="M14" s="3"/>
      <c r="N14" s="3"/>
      <c r="O14" s="3"/>
      <c r="P14" s="3"/>
      <c r="Q14" s="3"/>
      <c r="R14" s="3"/>
      <c r="S14" s="3"/>
      <c r="T14" s="3"/>
      <c r="U14" s="3"/>
      <c r="V14" s="3"/>
      <c r="W14" s="3"/>
      <c r="X14" s="3"/>
      <c r="Y14" s="3"/>
      <c r="AE14">
        <v>12</v>
      </c>
      <c r="AF14">
        <v>21</v>
      </c>
      <c r="AG14" t="s">
        <v>183</v>
      </c>
    </row>
    <row r="15" spans="1:60" x14ac:dyDescent="0.2">
      <c r="A15" s="215"/>
      <c r="B15" s="216" t="s">
        <v>29</v>
      </c>
      <c r="C15" s="249"/>
      <c r="D15" s="217"/>
      <c r="E15" s="218"/>
      <c r="F15" s="218"/>
      <c r="G15" s="230">
        <f>G8+G11</f>
        <v>0</v>
      </c>
      <c r="H15" s="3"/>
      <c r="I15" s="3"/>
      <c r="J15" s="3"/>
      <c r="K15" s="3"/>
      <c r="L15" s="3"/>
      <c r="M15" s="3"/>
      <c r="N15" s="3"/>
      <c r="O15" s="3"/>
      <c r="P15" s="3"/>
      <c r="Q15" s="3"/>
      <c r="R15" s="3"/>
      <c r="S15" s="3"/>
      <c r="T15" s="3"/>
      <c r="U15" s="3"/>
      <c r="V15" s="3"/>
      <c r="W15" s="3"/>
      <c r="X15" s="3"/>
      <c r="Y15" s="3"/>
      <c r="AE15">
        <f>SUMIF(L7:L13,AE14,G7:G13)</f>
        <v>0</v>
      </c>
      <c r="AF15">
        <f>SUMIF(L7:L13,AF14,G7:G13)</f>
        <v>0</v>
      </c>
      <c r="AG15" t="s">
        <v>214</v>
      </c>
    </row>
    <row r="16" spans="1:60" x14ac:dyDescent="0.2">
      <c r="C16" s="250"/>
      <c r="D16" s="10"/>
      <c r="AG16" t="s">
        <v>215</v>
      </c>
    </row>
    <row r="17" spans="4:4" x14ac:dyDescent="0.2">
      <c r="D17" s="10"/>
    </row>
    <row r="18" spans="4:4" x14ac:dyDescent="0.2">
      <c r="D18" s="10"/>
    </row>
    <row r="19" spans="4:4" x14ac:dyDescent="0.2">
      <c r="D19" s="10"/>
    </row>
    <row r="20" spans="4:4" x14ac:dyDescent="0.2">
      <c r="D20" s="10"/>
    </row>
    <row r="21" spans="4:4" x14ac:dyDescent="0.2">
      <c r="D21" s="10"/>
    </row>
    <row r="22" spans="4:4" x14ac:dyDescent="0.2">
      <c r="D22" s="10"/>
    </row>
    <row r="23" spans="4:4" x14ac:dyDescent="0.2">
      <c r="D23" s="10"/>
    </row>
    <row r="24" spans="4:4" x14ac:dyDescent="0.2">
      <c r="D24" s="10"/>
    </row>
    <row r="25" spans="4:4" x14ac:dyDescent="0.2">
      <c r="D25" s="10"/>
    </row>
    <row r="26" spans="4:4" x14ac:dyDescent="0.2">
      <c r="D26" s="10"/>
    </row>
    <row r="27" spans="4:4" x14ac:dyDescent="0.2">
      <c r="D27" s="10"/>
    </row>
    <row r="28" spans="4:4" x14ac:dyDescent="0.2">
      <c r="D28" s="10"/>
    </row>
    <row r="29" spans="4:4" x14ac:dyDescent="0.2">
      <c r="D29" s="10"/>
    </row>
    <row r="30" spans="4:4" x14ac:dyDescent="0.2">
      <c r="D30" s="10"/>
    </row>
    <row r="31" spans="4:4" x14ac:dyDescent="0.2">
      <c r="D31" s="10"/>
    </row>
    <row r="32" spans="4:4"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hFWD0GaE9B7sqCjsZ92J2i+cgZe3oTAej+aB+I7dshNW3/vkum0Zme3XaIn7HYFpQRoIA4nKQJSgS9MuW/O5uQ==" saltValue="fQYnBjbPETy1En6272QGjQ==" spinCount="100000" sheet="1" formatRows="0"/>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86605-9E68-4134-99A8-7CB316B6921D}">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s>
  <sheetData>
    <row r="1" spans="1:60" ht="15.75" customHeight="1" x14ac:dyDescent="0.25">
      <c r="A1" s="197" t="s">
        <v>216</v>
      </c>
      <c r="B1" s="197"/>
      <c r="C1" s="197"/>
      <c r="D1" s="197"/>
      <c r="E1" s="197"/>
      <c r="F1" s="197"/>
      <c r="G1" s="197"/>
      <c r="AG1" t="s">
        <v>169</v>
      </c>
    </row>
    <row r="2" spans="1:60" ht="24.95" customHeight="1" x14ac:dyDescent="0.2">
      <c r="A2" s="198" t="s">
        <v>7</v>
      </c>
      <c r="B2" s="48" t="s">
        <v>43</v>
      </c>
      <c r="C2" s="201" t="s">
        <v>44</v>
      </c>
      <c r="D2" s="199"/>
      <c r="E2" s="199"/>
      <c r="F2" s="199"/>
      <c r="G2" s="200"/>
      <c r="AG2" t="s">
        <v>170</v>
      </c>
    </row>
    <row r="3" spans="1:60" ht="24.95" customHeight="1" x14ac:dyDescent="0.2">
      <c r="A3" s="198" t="s">
        <v>8</v>
      </c>
      <c r="B3" s="48" t="s">
        <v>61</v>
      </c>
      <c r="C3" s="201" t="s">
        <v>62</v>
      </c>
      <c r="D3" s="199"/>
      <c r="E3" s="199"/>
      <c r="F3" s="199"/>
      <c r="G3" s="200"/>
      <c r="AC3" s="176" t="s">
        <v>217</v>
      </c>
      <c r="AG3" t="s">
        <v>173</v>
      </c>
    </row>
    <row r="4" spans="1:60" ht="24.95" customHeight="1" x14ac:dyDescent="0.2">
      <c r="A4" s="202" t="s">
        <v>9</v>
      </c>
      <c r="B4" s="203" t="s">
        <v>59</v>
      </c>
      <c r="C4" s="204" t="s">
        <v>62</v>
      </c>
      <c r="D4" s="205"/>
      <c r="E4" s="205"/>
      <c r="F4" s="205"/>
      <c r="G4" s="206"/>
      <c r="AG4" t="s">
        <v>174</v>
      </c>
    </row>
    <row r="5" spans="1:60" x14ac:dyDescent="0.2">
      <c r="D5" s="10"/>
    </row>
    <row r="6" spans="1:60" ht="38.25" x14ac:dyDescent="0.2">
      <c r="A6" s="208" t="s">
        <v>175</v>
      </c>
      <c r="B6" s="210" t="s">
        <v>176</v>
      </c>
      <c r="C6" s="210" t="s">
        <v>177</v>
      </c>
      <c r="D6" s="209" t="s">
        <v>178</v>
      </c>
      <c r="E6" s="208" t="s">
        <v>179</v>
      </c>
      <c r="F6" s="207" t="s">
        <v>180</v>
      </c>
      <c r="G6" s="208" t="s">
        <v>29</v>
      </c>
      <c r="H6" s="211" t="s">
        <v>30</v>
      </c>
      <c r="I6" s="211" t="s">
        <v>181</v>
      </c>
      <c r="J6" s="211" t="s">
        <v>31</v>
      </c>
      <c r="K6" s="211" t="s">
        <v>182</v>
      </c>
      <c r="L6" s="211" t="s">
        <v>183</v>
      </c>
      <c r="M6" s="211" t="s">
        <v>184</v>
      </c>
      <c r="N6" s="211" t="s">
        <v>185</v>
      </c>
      <c r="O6" s="211" t="s">
        <v>186</v>
      </c>
      <c r="P6" s="211" t="s">
        <v>187</v>
      </c>
      <c r="Q6" s="211" t="s">
        <v>188</v>
      </c>
      <c r="R6" s="211" t="s">
        <v>189</v>
      </c>
      <c r="S6" s="211" t="s">
        <v>190</v>
      </c>
      <c r="T6" s="211" t="s">
        <v>191</v>
      </c>
      <c r="U6" s="211" t="s">
        <v>192</v>
      </c>
      <c r="V6" s="211" t="s">
        <v>193</v>
      </c>
      <c r="W6" s="211" t="s">
        <v>194</v>
      </c>
      <c r="X6" s="211" t="s">
        <v>195</v>
      </c>
      <c r="Y6" s="211" t="s">
        <v>196</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4" t="s">
        <v>197</v>
      </c>
      <c r="B8" s="225" t="s">
        <v>164</v>
      </c>
      <c r="C8" s="245" t="s">
        <v>165</v>
      </c>
      <c r="D8" s="226"/>
      <c r="E8" s="227"/>
      <c r="F8" s="228"/>
      <c r="G8" s="228">
        <f>SUMIF(AG9:AG21,"&lt;&gt;NOR",G9:G21)</f>
        <v>0</v>
      </c>
      <c r="H8" s="228"/>
      <c r="I8" s="228">
        <f>SUM(I9:I21)</f>
        <v>0</v>
      </c>
      <c r="J8" s="228"/>
      <c r="K8" s="228">
        <f>SUM(K9:K21)</f>
        <v>0</v>
      </c>
      <c r="L8" s="228"/>
      <c r="M8" s="228">
        <f>SUM(M9:M21)</f>
        <v>0</v>
      </c>
      <c r="N8" s="227"/>
      <c r="O8" s="227">
        <f>SUM(O9:O21)</f>
        <v>0</v>
      </c>
      <c r="P8" s="227"/>
      <c r="Q8" s="227">
        <f>SUM(Q9:Q21)</f>
        <v>0</v>
      </c>
      <c r="R8" s="228"/>
      <c r="S8" s="228"/>
      <c r="T8" s="229"/>
      <c r="U8" s="223"/>
      <c r="V8" s="223">
        <f>SUM(V9:V21)</f>
        <v>0</v>
      </c>
      <c r="W8" s="223"/>
      <c r="X8" s="223"/>
      <c r="Y8" s="223"/>
      <c r="AG8" t="s">
        <v>198</v>
      </c>
    </row>
    <row r="9" spans="1:60" outlineLevel="1" x14ac:dyDescent="0.2">
      <c r="A9" s="238">
        <v>1</v>
      </c>
      <c r="B9" s="239" t="s">
        <v>218</v>
      </c>
      <c r="C9" s="246" t="s">
        <v>219</v>
      </c>
      <c r="D9" s="240" t="s">
        <v>220</v>
      </c>
      <c r="E9" s="241">
        <v>3</v>
      </c>
      <c r="F9" s="242"/>
      <c r="G9" s="243">
        <f>ROUND(E9*F9,2)</f>
        <v>0</v>
      </c>
      <c r="H9" s="242"/>
      <c r="I9" s="243">
        <f>ROUND(E9*H9,2)</f>
        <v>0</v>
      </c>
      <c r="J9" s="242"/>
      <c r="K9" s="243">
        <f>ROUND(E9*J9,2)</f>
        <v>0</v>
      </c>
      <c r="L9" s="243">
        <v>21</v>
      </c>
      <c r="M9" s="243">
        <f>G9*(1+L9/100)</f>
        <v>0</v>
      </c>
      <c r="N9" s="241">
        <v>0</v>
      </c>
      <c r="O9" s="241">
        <f>ROUND(E9*N9,2)</f>
        <v>0</v>
      </c>
      <c r="P9" s="241">
        <v>0</v>
      </c>
      <c r="Q9" s="241">
        <f>ROUND(E9*P9,2)</f>
        <v>0</v>
      </c>
      <c r="R9" s="243"/>
      <c r="S9" s="243" t="s">
        <v>209</v>
      </c>
      <c r="T9" s="244" t="s">
        <v>203</v>
      </c>
      <c r="U9" s="222">
        <v>0</v>
      </c>
      <c r="V9" s="222">
        <f>ROUND(E9*U9,2)</f>
        <v>0</v>
      </c>
      <c r="W9" s="222"/>
      <c r="X9" s="222" t="s">
        <v>221</v>
      </c>
      <c r="Y9" s="222" t="s">
        <v>205</v>
      </c>
      <c r="Z9" s="212"/>
      <c r="AA9" s="212"/>
      <c r="AB9" s="212"/>
      <c r="AC9" s="212"/>
      <c r="AD9" s="212"/>
      <c r="AE9" s="212"/>
      <c r="AF9" s="212"/>
      <c r="AG9" s="212" t="s">
        <v>222</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38">
        <v>2</v>
      </c>
      <c r="B10" s="239" t="s">
        <v>223</v>
      </c>
      <c r="C10" s="246" t="s">
        <v>224</v>
      </c>
      <c r="D10" s="240" t="s">
        <v>220</v>
      </c>
      <c r="E10" s="241">
        <v>1</v>
      </c>
      <c r="F10" s="242"/>
      <c r="G10" s="243">
        <f>ROUND(E10*F10,2)</f>
        <v>0</v>
      </c>
      <c r="H10" s="242"/>
      <c r="I10" s="243">
        <f>ROUND(E10*H10,2)</f>
        <v>0</v>
      </c>
      <c r="J10" s="242"/>
      <c r="K10" s="243">
        <f>ROUND(E10*J10,2)</f>
        <v>0</v>
      </c>
      <c r="L10" s="243">
        <v>21</v>
      </c>
      <c r="M10" s="243">
        <f>G10*(1+L10/100)</f>
        <v>0</v>
      </c>
      <c r="N10" s="241">
        <v>0</v>
      </c>
      <c r="O10" s="241">
        <f>ROUND(E10*N10,2)</f>
        <v>0</v>
      </c>
      <c r="P10" s="241">
        <v>0</v>
      </c>
      <c r="Q10" s="241">
        <f>ROUND(E10*P10,2)</f>
        <v>0</v>
      </c>
      <c r="R10" s="243"/>
      <c r="S10" s="243" t="s">
        <v>209</v>
      </c>
      <c r="T10" s="244" t="s">
        <v>203</v>
      </c>
      <c r="U10" s="222">
        <v>0</v>
      </c>
      <c r="V10" s="222">
        <f>ROUND(E10*U10,2)</f>
        <v>0</v>
      </c>
      <c r="W10" s="222"/>
      <c r="X10" s="222" t="s">
        <v>221</v>
      </c>
      <c r="Y10" s="222" t="s">
        <v>205</v>
      </c>
      <c r="Z10" s="212"/>
      <c r="AA10" s="212"/>
      <c r="AB10" s="212"/>
      <c r="AC10" s="212"/>
      <c r="AD10" s="212"/>
      <c r="AE10" s="212"/>
      <c r="AF10" s="212"/>
      <c r="AG10" s="212" t="s">
        <v>222</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38">
        <v>3</v>
      </c>
      <c r="B11" s="239" t="s">
        <v>225</v>
      </c>
      <c r="C11" s="246" t="s">
        <v>226</v>
      </c>
      <c r="D11" s="240" t="s">
        <v>220</v>
      </c>
      <c r="E11" s="241">
        <v>1</v>
      </c>
      <c r="F11" s="242"/>
      <c r="G11" s="243">
        <f>ROUND(E11*F11,2)</f>
        <v>0</v>
      </c>
      <c r="H11" s="242"/>
      <c r="I11" s="243">
        <f>ROUND(E11*H11,2)</f>
        <v>0</v>
      </c>
      <c r="J11" s="242"/>
      <c r="K11" s="243">
        <f>ROUND(E11*J11,2)</f>
        <v>0</v>
      </c>
      <c r="L11" s="243">
        <v>21</v>
      </c>
      <c r="M11" s="243">
        <f>G11*(1+L11/100)</f>
        <v>0</v>
      </c>
      <c r="N11" s="241">
        <v>0</v>
      </c>
      <c r="O11" s="241">
        <f>ROUND(E11*N11,2)</f>
        <v>0</v>
      </c>
      <c r="P11" s="241">
        <v>0</v>
      </c>
      <c r="Q11" s="241">
        <f>ROUND(E11*P11,2)</f>
        <v>0</v>
      </c>
      <c r="R11" s="243"/>
      <c r="S11" s="243" t="s">
        <v>209</v>
      </c>
      <c r="T11" s="244" t="s">
        <v>203</v>
      </c>
      <c r="U11" s="222">
        <v>0</v>
      </c>
      <c r="V11" s="222">
        <f>ROUND(E11*U11,2)</f>
        <v>0</v>
      </c>
      <c r="W11" s="222"/>
      <c r="X11" s="222" t="s">
        <v>221</v>
      </c>
      <c r="Y11" s="222" t="s">
        <v>205</v>
      </c>
      <c r="Z11" s="212"/>
      <c r="AA11" s="212"/>
      <c r="AB11" s="212"/>
      <c r="AC11" s="212"/>
      <c r="AD11" s="212"/>
      <c r="AE11" s="212"/>
      <c r="AF11" s="212"/>
      <c r="AG11" s="212" t="s">
        <v>222</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38">
        <v>4</v>
      </c>
      <c r="B12" s="239" t="s">
        <v>227</v>
      </c>
      <c r="C12" s="246" t="s">
        <v>228</v>
      </c>
      <c r="D12" s="240" t="s">
        <v>220</v>
      </c>
      <c r="E12" s="241">
        <v>3</v>
      </c>
      <c r="F12" s="242"/>
      <c r="G12" s="243">
        <f>ROUND(E12*F12,2)</f>
        <v>0</v>
      </c>
      <c r="H12" s="242"/>
      <c r="I12" s="243">
        <f>ROUND(E12*H12,2)</f>
        <v>0</v>
      </c>
      <c r="J12" s="242"/>
      <c r="K12" s="243">
        <f>ROUND(E12*J12,2)</f>
        <v>0</v>
      </c>
      <c r="L12" s="243">
        <v>21</v>
      </c>
      <c r="M12" s="243">
        <f>G12*(1+L12/100)</f>
        <v>0</v>
      </c>
      <c r="N12" s="241">
        <v>0</v>
      </c>
      <c r="O12" s="241">
        <f>ROUND(E12*N12,2)</f>
        <v>0</v>
      </c>
      <c r="P12" s="241">
        <v>0</v>
      </c>
      <c r="Q12" s="241">
        <f>ROUND(E12*P12,2)</f>
        <v>0</v>
      </c>
      <c r="R12" s="243"/>
      <c r="S12" s="243" t="s">
        <v>209</v>
      </c>
      <c r="T12" s="244" t="s">
        <v>203</v>
      </c>
      <c r="U12" s="222">
        <v>0</v>
      </c>
      <c r="V12" s="222">
        <f>ROUND(E12*U12,2)</f>
        <v>0</v>
      </c>
      <c r="W12" s="222"/>
      <c r="X12" s="222" t="s">
        <v>221</v>
      </c>
      <c r="Y12" s="222" t="s">
        <v>229</v>
      </c>
      <c r="Z12" s="212"/>
      <c r="AA12" s="212"/>
      <c r="AB12" s="212"/>
      <c r="AC12" s="212"/>
      <c r="AD12" s="212"/>
      <c r="AE12" s="212"/>
      <c r="AF12" s="212"/>
      <c r="AG12" s="212" t="s">
        <v>222</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38">
        <v>5</v>
      </c>
      <c r="B13" s="239" t="s">
        <v>230</v>
      </c>
      <c r="C13" s="246" t="s">
        <v>231</v>
      </c>
      <c r="D13" s="240" t="s">
        <v>220</v>
      </c>
      <c r="E13" s="241">
        <v>3</v>
      </c>
      <c r="F13" s="242"/>
      <c r="G13" s="243">
        <f>ROUND(E13*F13,2)</f>
        <v>0</v>
      </c>
      <c r="H13" s="242"/>
      <c r="I13" s="243">
        <f>ROUND(E13*H13,2)</f>
        <v>0</v>
      </c>
      <c r="J13" s="242"/>
      <c r="K13" s="243">
        <f>ROUND(E13*J13,2)</f>
        <v>0</v>
      </c>
      <c r="L13" s="243">
        <v>21</v>
      </c>
      <c r="M13" s="243">
        <f>G13*(1+L13/100)</f>
        <v>0</v>
      </c>
      <c r="N13" s="241">
        <v>0</v>
      </c>
      <c r="O13" s="241">
        <f>ROUND(E13*N13,2)</f>
        <v>0</v>
      </c>
      <c r="P13" s="241">
        <v>0</v>
      </c>
      <c r="Q13" s="241">
        <f>ROUND(E13*P13,2)</f>
        <v>0</v>
      </c>
      <c r="R13" s="243"/>
      <c r="S13" s="243" t="s">
        <v>209</v>
      </c>
      <c r="T13" s="244" t="s">
        <v>203</v>
      </c>
      <c r="U13" s="222">
        <v>0</v>
      </c>
      <c r="V13" s="222">
        <f>ROUND(E13*U13,2)</f>
        <v>0</v>
      </c>
      <c r="W13" s="222"/>
      <c r="X13" s="222" t="s">
        <v>221</v>
      </c>
      <c r="Y13" s="222" t="s">
        <v>205</v>
      </c>
      <c r="Z13" s="212"/>
      <c r="AA13" s="212"/>
      <c r="AB13" s="212"/>
      <c r="AC13" s="212"/>
      <c r="AD13" s="212"/>
      <c r="AE13" s="212"/>
      <c r="AF13" s="212"/>
      <c r="AG13" s="212" t="s">
        <v>222</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38">
        <v>6</v>
      </c>
      <c r="B14" s="239" t="s">
        <v>232</v>
      </c>
      <c r="C14" s="246" t="s">
        <v>233</v>
      </c>
      <c r="D14" s="240" t="s">
        <v>220</v>
      </c>
      <c r="E14" s="241">
        <v>3</v>
      </c>
      <c r="F14" s="242"/>
      <c r="G14" s="243">
        <f>ROUND(E14*F14,2)</f>
        <v>0</v>
      </c>
      <c r="H14" s="242"/>
      <c r="I14" s="243">
        <f>ROUND(E14*H14,2)</f>
        <v>0</v>
      </c>
      <c r="J14" s="242"/>
      <c r="K14" s="243">
        <f>ROUND(E14*J14,2)</f>
        <v>0</v>
      </c>
      <c r="L14" s="243">
        <v>21</v>
      </c>
      <c r="M14" s="243">
        <f>G14*(1+L14/100)</f>
        <v>0</v>
      </c>
      <c r="N14" s="241">
        <v>0</v>
      </c>
      <c r="O14" s="241">
        <f>ROUND(E14*N14,2)</f>
        <v>0</v>
      </c>
      <c r="P14" s="241">
        <v>0</v>
      </c>
      <c r="Q14" s="241">
        <f>ROUND(E14*P14,2)</f>
        <v>0</v>
      </c>
      <c r="R14" s="243"/>
      <c r="S14" s="243" t="s">
        <v>209</v>
      </c>
      <c r="T14" s="244" t="s">
        <v>203</v>
      </c>
      <c r="U14" s="222">
        <v>0</v>
      </c>
      <c r="V14" s="222">
        <f>ROUND(E14*U14,2)</f>
        <v>0</v>
      </c>
      <c r="W14" s="222"/>
      <c r="X14" s="222" t="s">
        <v>221</v>
      </c>
      <c r="Y14" s="222" t="s">
        <v>205</v>
      </c>
      <c r="Z14" s="212"/>
      <c r="AA14" s="212"/>
      <c r="AB14" s="212"/>
      <c r="AC14" s="212"/>
      <c r="AD14" s="212"/>
      <c r="AE14" s="212"/>
      <c r="AF14" s="212"/>
      <c r="AG14" s="212" t="s">
        <v>222</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38">
        <v>7</v>
      </c>
      <c r="B15" s="239" t="s">
        <v>234</v>
      </c>
      <c r="C15" s="246" t="s">
        <v>235</v>
      </c>
      <c r="D15" s="240" t="s">
        <v>220</v>
      </c>
      <c r="E15" s="241">
        <v>1</v>
      </c>
      <c r="F15" s="242"/>
      <c r="G15" s="243">
        <f>ROUND(E15*F15,2)</f>
        <v>0</v>
      </c>
      <c r="H15" s="242"/>
      <c r="I15" s="243">
        <f>ROUND(E15*H15,2)</f>
        <v>0</v>
      </c>
      <c r="J15" s="242"/>
      <c r="K15" s="243">
        <f>ROUND(E15*J15,2)</f>
        <v>0</v>
      </c>
      <c r="L15" s="243">
        <v>21</v>
      </c>
      <c r="M15" s="243">
        <f>G15*(1+L15/100)</f>
        <v>0</v>
      </c>
      <c r="N15" s="241">
        <v>0</v>
      </c>
      <c r="O15" s="241">
        <f>ROUND(E15*N15,2)</f>
        <v>0</v>
      </c>
      <c r="P15" s="241">
        <v>0</v>
      </c>
      <c r="Q15" s="241">
        <f>ROUND(E15*P15,2)</f>
        <v>0</v>
      </c>
      <c r="R15" s="243"/>
      <c r="S15" s="243" t="s">
        <v>209</v>
      </c>
      <c r="T15" s="244" t="s">
        <v>203</v>
      </c>
      <c r="U15" s="222">
        <v>0</v>
      </c>
      <c r="V15" s="222">
        <f>ROUND(E15*U15,2)</f>
        <v>0</v>
      </c>
      <c r="W15" s="222"/>
      <c r="X15" s="222" t="s">
        <v>221</v>
      </c>
      <c r="Y15" s="222" t="s">
        <v>205</v>
      </c>
      <c r="Z15" s="212"/>
      <c r="AA15" s="212"/>
      <c r="AB15" s="212"/>
      <c r="AC15" s="212"/>
      <c r="AD15" s="212"/>
      <c r="AE15" s="212"/>
      <c r="AF15" s="212"/>
      <c r="AG15" s="212" t="s">
        <v>222</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38">
        <v>8</v>
      </c>
      <c r="B16" s="239" t="s">
        <v>236</v>
      </c>
      <c r="C16" s="246" t="s">
        <v>237</v>
      </c>
      <c r="D16" s="240" t="s">
        <v>220</v>
      </c>
      <c r="E16" s="241">
        <v>1</v>
      </c>
      <c r="F16" s="242"/>
      <c r="G16" s="243">
        <f>ROUND(E16*F16,2)</f>
        <v>0</v>
      </c>
      <c r="H16" s="242"/>
      <c r="I16" s="243">
        <f>ROUND(E16*H16,2)</f>
        <v>0</v>
      </c>
      <c r="J16" s="242"/>
      <c r="K16" s="243">
        <f>ROUND(E16*J16,2)</f>
        <v>0</v>
      </c>
      <c r="L16" s="243">
        <v>21</v>
      </c>
      <c r="M16" s="243">
        <f>G16*(1+L16/100)</f>
        <v>0</v>
      </c>
      <c r="N16" s="241">
        <v>0</v>
      </c>
      <c r="O16" s="241">
        <f>ROUND(E16*N16,2)</f>
        <v>0</v>
      </c>
      <c r="P16" s="241">
        <v>0</v>
      </c>
      <c r="Q16" s="241">
        <f>ROUND(E16*P16,2)</f>
        <v>0</v>
      </c>
      <c r="R16" s="243"/>
      <c r="S16" s="243" t="s">
        <v>209</v>
      </c>
      <c r="T16" s="244" t="s">
        <v>203</v>
      </c>
      <c r="U16" s="222">
        <v>0</v>
      </c>
      <c r="V16" s="222">
        <f>ROUND(E16*U16,2)</f>
        <v>0</v>
      </c>
      <c r="W16" s="222"/>
      <c r="X16" s="222" t="s">
        <v>221</v>
      </c>
      <c r="Y16" s="222" t="s">
        <v>205</v>
      </c>
      <c r="Z16" s="212"/>
      <c r="AA16" s="212"/>
      <c r="AB16" s="212"/>
      <c r="AC16" s="212"/>
      <c r="AD16" s="212"/>
      <c r="AE16" s="212"/>
      <c r="AF16" s="212"/>
      <c r="AG16" s="212" t="s">
        <v>222</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38">
        <v>9</v>
      </c>
      <c r="B17" s="239" t="s">
        <v>238</v>
      </c>
      <c r="C17" s="246" t="s">
        <v>239</v>
      </c>
      <c r="D17" s="240" t="s">
        <v>220</v>
      </c>
      <c r="E17" s="241">
        <v>1</v>
      </c>
      <c r="F17" s="242"/>
      <c r="G17" s="243">
        <f>ROUND(E17*F17,2)</f>
        <v>0</v>
      </c>
      <c r="H17" s="242"/>
      <c r="I17" s="243">
        <f>ROUND(E17*H17,2)</f>
        <v>0</v>
      </c>
      <c r="J17" s="242"/>
      <c r="K17" s="243">
        <f>ROUND(E17*J17,2)</f>
        <v>0</v>
      </c>
      <c r="L17" s="243">
        <v>21</v>
      </c>
      <c r="M17" s="243">
        <f>G17*(1+L17/100)</f>
        <v>0</v>
      </c>
      <c r="N17" s="241">
        <v>0</v>
      </c>
      <c r="O17" s="241">
        <f>ROUND(E17*N17,2)</f>
        <v>0</v>
      </c>
      <c r="P17" s="241">
        <v>0</v>
      </c>
      <c r="Q17" s="241">
        <f>ROUND(E17*P17,2)</f>
        <v>0</v>
      </c>
      <c r="R17" s="243"/>
      <c r="S17" s="243" t="s">
        <v>209</v>
      </c>
      <c r="T17" s="244" t="s">
        <v>203</v>
      </c>
      <c r="U17" s="222">
        <v>0</v>
      </c>
      <c r="V17" s="222">
        <f>ROUND(E17*U17,2)</f>
        <v>0</v>
      </c>
      <c r="W17" s="222"/>
      <c r="X17" s="222" t="s">
        <v>221</v>
      </c>
      <c r="Y17" s="222" t="s">
        <v>205</v>
      </c>
      <c r="Z17" s="212"/>
      <c r="AA17" s="212"/>
      <c r="AB17" s="212"/>
      <c r="AC17" s="212"/>
      <c r="AD17" s="212"/>
      <c r="AE17" s="212"/>
      <c r="AF17" s="212"/>
      <c r="AG17" s="212" t="s">
        <v>222</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38">
        <v>10</v>
      </c>
      <c r="B18" s="239" t="s">
        <v>240</v>
      </c>
      <c r="C18" s="246" t="s">
        <v>241</v>
      </c>
      <c r="D18" s="240" t="s">
        <v>242</v>
      </c>
      <c r="E18" s="241">
        <v>1</v>
      </c>
      <c r="F18" s="242"/>
      <c r="G18" s="243">
        <f>ROUND(E18*F18,2)</f>
        <v>0</v>
      </c>
      <c r="H18" s="242"/>
      <c r="I18" s="243">
        <f>ROUND(E18*H18,2)</f>
        <v>0</v>
      </c>
      <c r="J18" s="242"/>
      <c r="K18" s="243">
        <f>ROUND(E18*J18,2)</f>
        <v>0</v>
      </c>
      <c r="L18" s="243">
        <v>21</v>
      </c>
      <c r="M18" s="243">
        <f>G18*(1+L18/100)</f>
        <v>0</v>
      </c>
      <c r="N18" s="241">
        <v>0</v>
      </c>
      <c r="O18" s="241">
        <f>ROUND(E18*N18,2)</f>
        <v>0</v>
      </c>
      <c r="P18" s="241">
        <v>0</v>
      </c>
      <c r="Q18" s="241">
        <f>ROUND(E18*P18,2)</f>
        <v>0</v>
      </c>
      <c r="R18" s="243"/>
      <c r="S18" s="243" t="s">
        <v>209</v>
      </c>
      <c r="T18" s="244" t="s">
        <v>203</v>
      </c>
      <c r="U18" s="222">
        <v>0</v>
      </c>
      <c r="V18" s="222">
        <f>ROUND(E18*U18,2)</f>
        <v>0</v>
      </c>
      <c r="W18" s="222"/>
      <c r="X18" s="222" t="s">
        <v>221</v>
      </c>
      <c r="Y18" s="222" t="s">
        <v>205</v>
      </c>
      <c r="Z18" s="212"/>
      <c r="AA18" s="212"/>
      <c r="AB18" s="212"/>
      <c r="AC18" s="212"/>
      <c r="AD18" s="212"/>
      <c r="AE18" s="212"/>
      <c r="AF18" s="212"/>
      <c r="AG18" s="212" t="s">
        <v>222</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38">
        <v>11</v>
      </c>
      <c r="B19" s="239" t="s">
        <v>243</v>
      </c>
      <c r="C19" s="246" t="s">
        <v>31</v>
      </c>
      <c r="D19" s="240" t="s">
        <v>242</v>
      </c>
      <c r="E19" s="241">
        <v>1</v>
      </c>
      <c r="F19" s="242"/>
      <c r="G19" s="243">
        <f>ROUND(E19*F19,2)</f>
        <v>0</v>
      </c>
      <c r="H19" s="242"/>
      <c r="I19" s="243">
        <f>ROUND(E19*H19,2)</f>
        <v>0</v>
      </c>
      <c r="J19" s="242"/>
      <c r="K19" s="243">
        <f>ROUND(E19*J19,2)</f>
        <v>0</v>
      </c>
      <c r="L19" s="243">
        <v>21</v>
      </c>
      <c r="M19" s="243">
        <f>G19*(1+L19/100)</f>
        <v>0</v>
      </c>
      <c r="N19" s="241">
        <v>0</v>
      </c>
      <c r="O19" s="241">
        <f>ROUND(E19*N19,2)</f>
        <v>0</v>
      </c>
      <c r="P19" s="241">
        <v>0</v>
      </c>
      <c r="Q19" s="241">
        <f>ROUND(E19*P19,2)</f>
        <v>0</v>
      </c>
      <c r="R19" s="243"/>
      <c r="S19" s="243" t="s">
        <v>209</v>
      </c>
      <c r="T19" s="244" t="s">
        <v>203</v>
      </c>
      <c r="U19" s="222">
        <v>0</v>
      </c>
      <c r="V19" s="222">
        <f>ROUND(E19*U19,2)</f>
        <v>0</v>
      </c>
      <c r="W19" s="222"/>
      <c r="X19" s="222" t="s">
        <v>244</v>
      </c>
      <c r="Y19" s="222" t="s">
        <v>205</v>
      </c>
      <c r="Z19" s="212"/>
      <c r="AA19" s="212"/>
      <c r="AB19" s="212"/>
      <c r="AC19" s="212"/>
      <c r="AD19" s="212"/>
      <c r="AE19" s="212"/>
      <c r="AF19" s="212"/>
      <c r="AG19" s="212" t="s">
        <v>245</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38">
        <v>12</v>
      </c>
      <c r="B20" s="239" t="s">
        <v>246</v>
      </c>
      <c r="C20" s="246" t="s">
        <v>247</v>
      </c>
      <c r="D20" s="240" t="s">
        <v>242</v>
      </c>
      <c r="E20" s="241">
        <v>1</v>
      </c>
      <c r="F20" s="242"/>
      <c r="G20" s="243">
        <f>ROUND(E20*F20,2)</f>
        <v>0</v>
      </c>
      <c r="H20" s="242"/>
      <c r="I20" s="243">
        <f>ROUND(E20*H20,2)</f>
        <v>0</v>
      </c>
      <c r="J20" s="242"/>
      <c r="K20" s="243">
        <f>ROUND(E20*J20,2)</f>
        <v>0</v>
      </c>
      <c r="L20" s="243">
        <v>21</v>
      </c>
      <c r="M20" s="243">
        <f>G20*(1+L20/100)</f>
        <v>0</v>
      </c>
      <c r="N20" s="241">
        <v>0</v>
      </c>
      <c r="O20" s="241">
        <f>ROUND(E20*N20,2)</f>
        <v>0</v>
      </c>
      <c r="P20" s="241">
        <v>0</v>
      </c>
      <c r="Q20" s="241">
        <f>ROUND(E20*P20,2)</f>
        <v>0</v>
      </c>
      <c r="R20" s="243"/>
      <c r="S20" s="243" t="s">
        <v>209</v>
      </c>
      <c r="T20" s="244" t="s">
        <v>203</v>
      </c>
      <c r="U20" s="222">
        <v>0</v>
      </c>
      <c r="V20" s="222">
        <f>ROUND(E20*U20,2)</f>
        <v>0</v>
      </c>
      <c r="W20" s="222"/>
      <c r="X20" s="222" t="s">
        <v>244</v>
      </c>
      <c r="Y20" s="222" t="s">
        <v>205</v>
      </c>
      <c r="Z20" s="212"/>
      <c r="AA20" s="212"/>
      <c r="AB20" s="212"/>
      <c r="AC20" s="212"/>
      <c r="AD20" s="212"/>
      <c r="AE20" s="212"/>
      <c r="AF20" s="212"/>
      <c r="AG20" s="212" t="s">
        <v>245</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31">
        <v>13</v>
      </c>
      <c r="B21" s="232" t="s">
        <v>248</v>
      </c>
      <c r="C21" s="247" t="s">
        <v>249</v>
      </c>
      <c r="D21" s="233" t="s">
        <v>242</v>
      </c>
      <c r="E21" s="234">
        <v>1</v>
      </c>
      <c r="F21" s="235"/>
      <c r="G21" s="236">
        <f>ROUND(E21*F21,2)</f>
        <v>0</v>
      </c>
      <c r="H21" s="235"/>
      <c r="I21" s="236">
        <f>ROUND(E21*H21,2)</f>
        <v>0</v>
      </c>
      <c r="J21" s="235"/>
      <c r="K21" s="236">
        <f>ROUND(E21*J21,2)</f>
        <v>0</v>
      </c>
      <c r="L21" s="236">
        <v>21</v>
      </c>
      <c r="M21" s="236">
        <f>G21*(1+L21/100)</f>
        <v>0</v>
      </c>
      <c r="N21" s="234">
        <v>0</v>
      </c>
      <c r="O21" s="234">
        <f>ROUND(E21*N21,2)</f>
        <v>0</v>
      </c>
      <c r="P21" s="234">
        <v>0</v>
      </c>
      <c r="Q21" s="234">
        <f>ROUND(E21*P21,2)</f>
        <v>0</v>
      </c>
      <c r="R21" s="236"/>
      <c r="S21" s="236" t="s">
        <v>209</v>
      </c>
      <c r="T21" s="237" t="s">
        <v>203</v>
      </c>
      <c r="U21" s="222">
        <v>0</v>
      </c>
      <c r="V21" s="222">
        <f>ROUND(E21*U21,2)</f>
        <v>0</v>
      </c>
      <c r="W21" s="222"/>
      <c r="X21" s="222" t="s">
        <v>244</v>
      </c>
      <c r="Y21" s="222" t="s">
        <v>205</v>
      </c>
      <c r="Z21" s="212"/>
      <c r="AA21" s="212"/>
      <c r="AB21" s="212"/>
      <c r="AC21" s="212"/>
      <c r="AD21" s="212"/>
      <c r="AE21" s="212"/>
      <c r="AF21" s="212"/>
      <c r="AG21" s="212" t="s">
        <v>250</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x14ac:dyDescent="0.2">
      <c r="A22" s="3"/>
      <c r="B22" s="4"/>
      <c r="C22" s="248"/>
      <c r="D22" s="6"/>
      <c r="E22" s="3"/>
      <c r="F22" s="3"/>
      <c r="G22" s="3"/>
      <c r="H22" s="3"/>
      <c r="I22" s="3"/>
      <c r="J22" s="3"/>
      <c r="K22" s="3"/>
      <c r="L22" s="3"/>
      <c r="M22" s="3"/>
      <c r="N22" s="3"/>
      <c r="O22" s="3"/>
      <c r="P22" s="3"/>
      <c r="Q22" s="3"/>
      <c r="R22" s="3"/>
      <c r="S22" s="3"/>
      <c r="T22" s="3"/>
      <c r="U22" s="3"/>
      <c r="V22" s="3"/>
      <c r="W22" s="3"/>
      <c r="X22" s="3"/>
      <c r="Y22" s="3"/>
      <c r="AE22">
        <v>12</v>
      </c>
      <c r="AF22">
        <v>21</v>
      </c>
      <c r="AG22" t="s">
        <v>183</v>
      </c>
    </row>
    <row r="23" spans="1:60" x14ac:dyDescent="0.2">
      <c r="A23" s="215"/>
      <c r="B23" s="216" t="s">
        <v>29</v>
      </c>
      <c r="C23" s="249"/>
      <c r="D23" s="217"/>
      <c r="E23" s="218"/>
      <c r="F23" s="218"/>
      <c r="G23" s="230">
        <f>G8</f>
        <v>0</v>
      </c>
      <c r="H23" s="3"/>
      <c r="I23" s="3"/>
      <c r="J23" s="3"/>
      <c r="K23" s="3"/>
      <c r="L23" s="3"/>
      <c r="M23" s="3"/>
      <c r="N23" s="3"/>
      <c r="O23" s="3"/>
      <c r="P23" s="3"/>
      <c r="Q23" s="3"/>
      <c r="R23" s="3"/>
      <c r="S23" s="3"/>
      <c r="T23" s="3"/>
      <c r="U23" s="3"/>
      <c r="V23" s="3"/>
      <c r="W23" s="3"/>
      <c r="X23" s="3"/>
      <c r="Y23" s="3"/>
      <c r="AE23">
        <f>SUMIF(L7:L21,AE22,G7:G21)</f>
        <v>0</v>
      </c>
      <c r="AF23">
        <f>SUMIF(L7:L21,AF22,G7:G21)</f>
        <v>0</v>
      </c>
      <c r="AG23" t="s">
        <v>214</v>
      </c>
    </row>
    <row r="24" spans="1:60" x14ac:dyDescent="0.2">
      <c r="C24" s="250"/>
      <c r="D24" s="10"/>
      <c r="AG24" t="s">
        <v>215</v>
      </c>
    </row>
    <row r="25" spans="1:60" x14ac:dyDescent="0.2">
      <c r="D25" s="10"/>
    </row>
    <row r="26" spans="1:60" x14ac:dyDescent="0.2">
      <c r="D26" s="10"/>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75TQpaae7Kdko9PFmf8+ixP8s8c2DZJNaOF1SB7dH6I864xqdi9nHpsuxJbCxlhuJ/8JHSgbgU8JRPO0gbPHGA==" saltValue="xfcK6MYb/BYHJN13cWRkrg==" spinCount="100000" sheet="1" formatRows="0"/>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A9CDE-48E3-4855-9742-994C31DB9737}">
  <sheetPr>
    <outlinePr summaryBelow="0"/>
  </sheetPr>
  <dimension ref="A1:BH5000"/>
  <sheetViews>
    <sheetView workbookViewId="0">
      <pane ySplit="7" topLeftCell="A8" activePane="bottomLeft" state="frozen"/>
      <selection pane="bottomLeft" sqref="A1:G1"/>
    </sheetView>
  </sheetViews>
  <sheetFormatPr defaultRowHeight="12.75" outlineLevelRow="2"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216</v>
      </c>
      <c r="B1" s="197"/>
      <c r="C1" s="197"/>
      <c r="D1" s="197"/>
      <c r="E1" s="197"/>
      <c r="F1" s="197"/>
      <c r="G1" s="197"/>
      <c r="AG1" t="s">
        <v>169</v>
      </c>
    </row>
    <row r="2" spans="1:60" ht="24.95" customHeight="1" x14ac:dyDescent="0.2">
      <c r="A2" s="198" t="s">
        <v>7</v>
      </c>
      <c r="B2" s="48" t="s">
        <v>43</v>
      </c>
      <c r="C2" s="201" t="s">
        <v>44</v>
      </c>
      <c r="D2" s="199"/>
      <c r="E2" s="199"/>
      <c r="F2" s="199"/>
      <c r="G2" s="200"/>
      <c r="AG2" t="s">
        <v>170</v>
      </c>
    </row>
    <row r="3" spans="1:60" ht="24.95" customHeight="1" x14ac:dyDescent="0.2">
      <c r="A3" s="198" t="s">
        <v>8</v>
      </c>
      <c r="B3" s="48" t="s">
        <v>63</v>
      </c>
      <c r="C3" s="201" t="s">
        <v>64</v>
      </c>
      <c r="D3" s="199"/>
      <c r="E3" s="199"/>
      <c r="F3" s="199"/>
      <c r="G3" s="200"/>
      <c r="AC3" s="176" t="s">
        <v>217</v>
      </c>
      <c r="AG3" t="s">
        <v>173</v>
      </c>
    </row>
    <row r="4" spans="1:60" ht="24.95" customHeight="1" x14ac:dyDescent="0.2">
      <c r="A4" s="202" t="s">
        <v>9</v>
      </c>
      <c r="B4" s="203" t="s">
        <v>59</v>
      </c>
      <c r="C4" s="204" t="s">
        <v>64</v>
      </c>
      <c r="D4" s="205"/>
      <c r="E4" s="205"/>
      <c r="F4" s="205"/>
      <c r="G4" s="206"/>
      <c r="AG4" t="s">
        <v>174</v>
      </c>
    </row>
    <row r="5" spans="1:60" x14ac:dyDescent="0.2">
      <c r="D5" s="10"/>
    </row>
    <row r="6" spans="1:60" ht="38.25" x14ac:dyDescent="0.2">
      <c r="A6" s="208" t="s">
        <v>175</v>
      </c>
      <c r="B6" s="210" t="s">
        <v>176</v>
      </c>
      <c r="C6" s="210" t="s">
        <v>177</v>
      </c>
      <c r="D6" s="209" t="s">
        <v>178</v>
      </c>
      <c r="E6" s="208" t="s">
        <v>179</v>
      </c>
      <c r="F6" s="207" t="s">
        <v>180</v>
      </c>
      <c r="G6" s="208" t="s">
        <v>29</v>
      </c>
      <c r="H6" s="211" t="s">
        <v>30</v>
      </c>
      <c r="I6" s="211" t="s">
        <v>181</v>
      </c>
      <c r="J6" s="211" t="s">
        <v>31</v>
      </c>
      <c r="K6" s="211" t="s">
        <v>182</v>
      </c>
      <c r="L6" s="211" t="s">
        <v>183</v>
      </c>
      <c r="M6" s="211" t="s">
        <v>184</v>
      </c>
      <c r="N6" s="211" t="s">
        <v>185</v>
      </c>
      <c r="O6" s="211" t="s">
        <v>186</v>
      </c>
      <c r="P6" s="211" t="s">
        <v>187</v>
      </c>
      <c r="Q6" s="211" t="s">
        <v>188</v>
      </c>
      <c r="R6" s="211" t="s">
        <v>189</v>
      </c>
      <c r="S6" s="211" t="s">
        <v>190</v>
      </c>
      <c r="T6" s="211" t="s">
        <v>191</v>
      </c>
      <c r="U6" s="211" t="s">
        <v>192</v>
      </c>
      <c r="V6" s="211" t="s">
        <v>193</v>
      </c>
      <c r="W6" s="211" t="s">
        <v>194</v>
      </c>
      <c r="X6" s="211" t="s">
        <v>195</v>
      </c>
      <c r="Y6" s="211" t="s">
        <v>196</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4" t="s">
        <v>197</v>
      </c>
      <c r="B8" s="225" t="s">
        <v>152</v>
      </c>
      <c r="C8" s="245" t="s">
        <v>153</v>
      </c>
      <c r="D8" s="226"/>
      <c r="E8" s="227"/>
      <c r="F8" s="228"/>
      <c r="G8" s="228">
        <f>SUMIF(AG9:AG13,"&lt;&gt;NOR",G9:G13)</f>
        <v>0</v>
      </c>
      <c r="H8" s="228"/>
      <c r="I8" s="228">
        <f>SUM(I9:I13)</f>
        <v>0</v>
      </c>
      <c r="J8" s="228"/>
      <c r="K8" s="228">
        <f>SUM(K9:K13)</f>
        <v>0</v>
      </c>
      <c r="L8" s="228"/>
      <c r="M8" s="228">
        <f>SUM(M9:M13)</f>
        <v>0</v>
      </c>
      <c r="N8" s="227"/>
      <c r="O8" s="227">
        <f>SUM(O9:O13)</f>
        <v>0</v>
      </c>
      <c r="P8" s="227"/>
      <c r="Q8" s="227">
        <f>SUM(Q9:Q13)</f>
        <v>0</v>
      </c>
      <c r="R8" s="228"/>
      <c r="S8" s="228"/>
      <c r="T8" s="229"/>
      <c r="U8" s="223"/>
      <c r="V8" s="223">
        <f>SUM(V9:V13)</f>
        <v>0</v>
      </c>
      <c r="W8" s="223"/>
      <c r="X8" s="223"/>
      <c r="Y8" s="223"/>
      <c r="AG8" t="s">
        <v>198</v>
      </c>
    </row>
    <row r="9" spans="1:60" outlineLevel="1" x14ac:dyDescent="0.2">
      <c r="A9" s="231">
        <v>1</v>
      </c>
      <c r="B9" s="232" t="s">
        <v>251</v>
      </c>
      <c r="C9" s="247" t="s">
        <v>252</v>
      </c>
      <c r="D9" s="233" t="s">
        <v>242</v>
      </c>
      <c r="E9" s="234">
        <v>1</v>
      </c>
      <c r="F9" s="235"/>
      <c r="G9" s="236">
        <f>ROUND(E9*F9,2)</f>
        <v>0</v>
      </c>
      <c r="H9" s="235"/>
      <c r="I9" s="236">
        <f>ROUND(E9*H9,2)</f>
        <v>0</v>
      </c>
      <c r="J9" s="235"/>
      <c r="K9" s="236">
        <f>ROUND(E9*J9,2)</f>
        <v>0</v>
      </c>
      <c r="L9" s="236">
        <v>21</v>
      </c>
      <c r="M9" s="236">
        <f>G9*(1+L9/100)</f>
        <v>0</v>
      </c>
      <c r="N9" s="234">
        <v>0</v>
      </c>
      <c r="O9" s="234">
        <f>ROUND(E9*N9,2)</f>
        <v>0</v>
      </c>
      <c r="P9" s="234">
        <v>0</v>
      </c>
      <c r="Q9" s="234">
        <f>ROUND(E9*P9,2)</f>
        <v>0</v>
      </c>
      <c r="R9" s="236"/>
      <c r="S9" s="236" t="s">
        <v>209</v>
      </c>
      <c r="T9" s="237" t="s">
        <v>203</v>
      </c>
      <c r="U9" s="222">
        <v>0</v>
      </c>
      <c r="V9" s="222">
        <f>ROUND(E9*U9,2)</f>
        <v>0</v>
      </c>
      <c r="W9" s="222"/>
      <c r="X9" s="222" t="s">
        <v>244</v>
      </c>
      <c r="Y9" s="222" t="s">
        <v>205</v>
      </c>
      <c r="Z9" s="212"/>
      <c r="AA9" s="212"/>
      <c r="AB9" s="212"/>
      <c r="AC9" s="212"/>
      <c r="AD9" s="212"/>
      <c r="AE9" s="212"/>
      <c r="AF9" s="212"/>
      <c r="AG9" s="212" t="s">
        <v>245</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22.5" outlineLevel="2" x14ac:dyDescent="0.2">
      <c r="A10" s="219"/>
      <c r="B10" s="220"/>
      <c r="C10" s="253" t="s">
        <v>253</v>
      </c>
      <c r="D10" s="252"/>
      <c r="E10" s="252"/>
      <c r="F10" s="252"/>
      <c r="G10" s="252"/>
      <c r="H10" s="222"/>
      <c r="I10" s="222"/>
      <c r="J10" s="222"/>
      <c r="K10" s="222"/>
      <c r="L10" s="222"/>
      <c r="M10" s="222"/>
      <c r="N10" s="221"/>
      <c r="O10" s="221"/>
      <c r="P10" s="221"/>
      <c r="Q10" s="221"/>
      <c r="R10" s="222"/>
      <c r="S10" s="222"/>
      <c r="T10" s="222"/>
      <c r="U10" s="222"/>
      <c r="V10" s="222"/>
      <c r="W10" s="222"/>
      <c r="X10" s="222"/>
      <c r="Y10" s="222"/>
      <c r="Z10" s="212"/>
      <c r="AA10" s="212"/>
      <c r="AB10" s="212"/>
      <c r="AC10" s="212"/>
      <c r="AD10" s="212"/>
      <c r="AE10" s="212"/>
      <c r="AF10" s="212"/>
      <c r="AG10" s="212" t="s">
        <v>254</v>
      </c>
      <c r="AH10" s="212"/>
      <c r="AI10" s="212"/>
      <c r="AJ10" s="212"/>
      <c r="AK10" s="212"/>
      <c r="AL10" s="212"/>
      <c r="AM10" s="212"/>
      <c r="AN10" s="212"/>
      <c r="AO10" s="212"/>
      <c r="AP10" s="212"/>
      <c r="AQ10" s="212"/>
      <c r="AR10" s="212"/>
      <c r="AS10" s="212"/>
      <c r="AT10" s="212"/>
      <c r="AU10" s="212"/>
      <c r="AV10" s="212"/>
      <c r="AW10" s="212"/>
      <c r="AX10" s="212"/>
      <c r="AY10" s="212"/>
      <c r="AZ10" s="212"/>
      <c r="BA10" s="251" t="str">
        <f>C10</f>
        <v>Položka obsahuje demontáž stávajícího motorového spouštěče, dodávku a montáž nového motorového spouštěče stejné typové řady GZ1, Schneider Electric, do rozvaděče, předpokládaný rozsah 1-1,6A - bude upřesněn dle jmenovitého proudu dodaného servopohonu</v>
      </c>
      <c r="BB10" s="212"/>
      <c r="BC10" s="212"/>
      <c r="BD10" s="212"/>
      <c r="BE10" s="212"/>
      <c r="BF10" s="212"/>
      <c r="BG10" s="212"/>
      <c r="BH10" s="212"/>
    </row>
    <row r="11" spans="1:60" outlineLevel="1" x14ac:dyDescent="0.2">
      <c r="A11" s="231">
        <v>2</v>
      </c>
      <c r="B11" s="232" t="s">
        <v>255</v>
      </c>
      <c r="C11" s="247" t="s">
        <v>256</v>
      </c>
      <c r="D11" s="233" t="s">
        <v>242</v>
      </c>
      <c r="E11" s="234">
        <v>3</v>
      </c>
      <c r="F11" s="235"/>
      <c r="G11" s="236">
        <f>ROUND(E11*F11,2)</f>
        <v>0</v>
      </c>
      <c r="H11" s="235"/>
      <c r="I11" s="236">
        <f>ROUND(E11*H11,2)</f>
        <v>0</v>
      </c>
      <c r="J11" s="235"/>
      <c r="K11" s="236">
        <f>ROUND(E11*J11,2)</f>
        <v>0</v>
      </c>
      <c r="L11" s="236">
        <v>21</v>
      </c>
      <c r="M11" s="236">
        <f>G11*(1+L11/100)</f>
        <v>0</v>
      </c>
      <c r="N11" s="234">
        <v>0</v>
      </c>
      <c r="O11" s="234">
        <f>ROUND(E11*N11,2)</f>
        <v>0</v>
      </c>
      <c r="P11" s="234">
        <v>0</v>
      </c>
      <c r="Q11" s="234">
        <f>ROUND(E11*P11,2)</f>
        <v>0</v>
      </c>
      <c r="R11" s="236"/>
      <c r="S11" s="236" t="s">
        <v>209</v>
      </c>
      <c r="T11" s="237" t="s">
        <v>203</v>
      </c>
      <c r="U11" s="222">
        <v>0</v>
      </c>
      <c r="V11" s="222">
        <f>ROUND(E11*U11,2)</f>
        <v>0</v>
      </c>
      <c r="W11" s="222"/>
      <c r="X11" s="222" t="s">
        <v>244</v>
      </c>
      <c r="Y11" s="222" t="s">
        <v>205</v>
      </c>
      <c r="Z11" s="212"/>
      <c r="AA11" s="212"/>
      <c r="AB11" s="212"/>
      <c r="AC11" s="212"/>
      <c r="AD11" s="212"/>
      <c r="AE11" s="212"/>
      <c r="AF11" s="212"/>
      <c r="AG11" s="212" t="s">
        <v>245</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22.5" outlineLevel="2" x14ac:dyDescent="0.2">
      <c r="A12" s="219"/>
      <c r="B12" s="220"/>
      <c r="C12" s="253" t="s">
        <v>257</v>
      </c>
      <c r="D12" s="252"/>
      <c r="E12" s="252"/>
      <c r="F12" s="252"/>
      <c r="G12" s="252"/>
      <c r="H12" s="222"/>
      <c r="I12" s="222"/>
      <c r="J12" s="222"/>
      <c r="K12" s="222"/>
      <c r="L12" s="222"/>
      <c r="M12" s="222"/>
      <c r="N12" s="221"/>
      <c r="O12" s="221"/>
      <c r="P12" s="221"/>
      <c r="Q12" s="221"/>
      <c r="R12" s="222"/>
      <c r="S12" s="222"/>
      <c r="T12" s="222"/>
      <c r="U12" s="222"/>
      <c r="V12" s="222"/>
      <c r="W12" s="222"/>
      <c r="X12" s="222"/>
      <c r="Y12" s="222"/>
      <c r="Z12" s="212"/>
      <c r="AA12" s="212"/>
      <c r="AB12" s="212"/>
      <c r="AC12" s="212"/>
      <c r="AD12" s="212"/>
      <c r="AE12" s="212"/>
      <c r="AF12" s="212"/>
      <c r="AG12" s="212" t="s">
        <v>254</v>
      </c>
      <c r="AH12" s="212"/>
      <c r="AI12" s="212"/>
      <c r="AJ12" s="212"/>
      <c r="AK12" s="212"/>
      <c r="AL12" s="212"/>
      <c r="AM12" s="212"/>
      <c r="AN12" s="212"/>
      <c r="AO12" s="212"/>
      <c r="AP12" s="212"/>
      <c r="AQ12" s="212"/>
      <c r="AR12" s="212"/>
      <c r="AS12" s="212"/>
      <c r="AT12" s="212"/>
      <c r="AU12" s="212"/>
      <c r="AV12" s="212"/>
      <c r="AW12" s="212"/>
      <c r="AX12" s="212"/>
      <c r="AY12" s="212"/>
      <c r="AZ12" s="212"/>
      <c r="BA12" s="251" t="str">
        <f>C12</f>
        <v>Položka obsahuje demontáž stávajícího motorového spouštěče, dodávku a montáž nového motorového spouštěče stejné typové řady GZ1, Schneider Electric, do rozvaděče, předpokládaný rozsah 4-6,3A - bude upřesněn dle jmenovitého proudu dodaného servopohonu</v>
      </c>
      <c r="BB12" s="212"/>
      <c r="BC12" s="212"/>
      <c r="BD12" s="212"/>
      <c r="BE12" s="212"/>
      <c r="BF12" s="212"/>
      <c r="BG12" s="212"/>
      <c r="BH12" s="212"/>
    </row>
    <row r="13" spans="1:60" outlineLevel="1" x14ac:dyDescent="0.2">
      <c r="A13" s="238">
        <v>3</v>
      </c>
      <c r="B13" s="239" t="s">
        <v>258</v>
      </c>
      <c r="C13" s="246" t="s">
        <v>259</v>
      </c>
      <c r="D13" s="240" t="s">
        <v>242</v>
      </c>
      <c r="E13" s="241">
        <v>1</v>
      </c>
      <c r="F13" s="242"/>
      <c r="G13" s="243">
        <f>ROUND(E13*F13,2)</f>
        <v>0</v>
      </c>
      <c r="H13" s="242"/>
      <c r="I13" s="243">
        <f>ROUND(E13*H13,2)</f>
        <v>0</v>
      </c>
      <c r="J13" s="242"/>
      <c r="K13" s="243">
        <f>ROUND(E13*J13,2)</f>
        <v>0</v>
      </c>
      <c r="L13" s="243">
        <v>21</v>
      </c>
      <c r="M13" s="243">
        <f>G13*(1+L13/100)</f>
        <v>0</v>
      </c>
      <c r="N13" s="241">
        <v>0</v>
      </c>
      <c r="O13" s="241">
        <f>ROUND(E13*N13,2)</f>
        <v>0</v>
      </c>
      <c r="P13" s="241">
        <v>0</v>
      </c>
      <c r="Q13" s="241">
        <f>ROUND(E13*P13,2)</f>
        <v>0</v>
      </c>
      <c r="R13" s="243"/>
      <c r="S13" s="243" t="s">
        <v>209</v>
      </c>
      <c r="T13" s="244" t="s">
        <v>203</v>
      </c>
      <c r="U13" s="222">
        <v>0</v>
      </c>
      <c r="V13" s="222">
        <f>ROUND(E13*U13,2)</f>
        <v>0</v>
      </c>
      <c r="W13" s="222"/>
      <c r="X13" s="222" t="s">
        <v>244</v>
      </c>
      <c r="Y13" s="222" t="s">
        <v>205</v>
      </c>
      <c r="Z13" s="212"/>
      <c r="AA13" s="212"/>
      <c r="AB13" s="212"/>
      <c r="AC13" s="212"/>
      <c r="AD13" s="212"/>
      <c r="AE13" s="212"/>
      <c r="AF13" s="212"/>
      <c r="AG13" s="212" t="s">
        <v>245</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x14ac:dyDescent="0.2">
      <c r="A14" s="224" t="s">
        <v>197</v>
      </c>
      <c r="B14" s="225" t="s">
        <v>154</v>
      </c>
      <c r="C14" s="245" t="s">
        <v>155</v>
      </c>
      <c r="D14" s="226"/>
      <c r="E14" s="227"/>
      <c r="F14" s="228"/>
      <c r="G14" s="228">
        <f>SUMIF(AG15:AG46,"&lt;&gt;NOR",G15:G46)</f>
        <v>0</v>
      </c>
      <c r="H14" s="228"/>
      <c r="I14" s="228">
        <f>SUM(I15:I46)</f>
        <v>0</v>
      </c>
      <c r="J14" s="228"/>
      <c r="K14" s="228">
        <f>SUM(K15:K46)</f>
        <v>0</v>
      </c>
      <c r="L14" s="228"/>
      <c r="M14" s="228">
        <f>SUM(M15:M46)</f>
        <v>0</v>
      </c>
      <c r="N14" s="227"/>
      <c r="O14" s="227">
        <f>SUM(O15:O46)</f>
        <v>0</v>
      </c>
      <c r="P14" s="227"/>
      <c r="Q14" s="227">
        <f>SUM(Q15:Q46)</f>
        <v>0</v>
      </c>
      <c r="R14" s="228"/>
      <c r="S14" s="228"/>
      <c r="T14" s="229"/>
      <c r="U14" s="223"/>
      <c r="V14" s="223">
        <f>SUM(V15:V46)</f>
        <v>0</v>
      </c>
      <c r="W14" s="223"/>
      <c r="X14" s="223"/>
      <c r="Y14" s="223"/>
      <c r="AG14" t="s">
        <v>198</v>
      </c>
    </row>
    <row r="15" spans="1:60" outlineLevel="1" x14ac:dyDescent="0.2">
      <c r="A15" s="238">
        <v>4</v>
      </c>
      <c r="B15" s="239" t="s">
        <v>260</v>
      </c>
      <c r="C15" s="246" t="s">
        <v>261</v>
      </c>
      <c r="D15" s="240" t="s">
        <v>262</v>
      </c>
      <c r="E15" s="241">
        <v>60</v>
      </c>
      <c r="F15" s="242"/>
      <c r="G15" s="243">
        <f>ROUND(E15*F15,2)</f>
        <v>0</v>
      </c>
      <c r="H15" s="242"/>
      <c r="I15" s="243">
        <f>ROUND(E15*H15,2)</f>
        <v>0</v>
      </c>
      <c r="J15" s="242"/>
      <c r="K15" s="243">
        <f>ROUND(E15*J15,2)</f>
        <v>0</v>
      </c>
      <c r="L15" s="243">
        <v>21</v>
      </c>
      <c r="M15" s="243">
        <f>G15*(1+L15/100)</f>
        <v>0</v>
      </c>
      <c r="N15" s="241">
        <v>0</v>
      </c>
      <c r="O15" s="241">
        <f>ROUND(E15*N15,2)</f>
        <v>0</v>
      </c>
      <c r="P15" s="241">
        <v>0</v>
      </c>
      <c r="Q15" s="241">
        <f>ROUND(E15*P15,2)</f>
        <v>0</v>
      </c>
      <c r="R15" s="243"/>
      <c r="S15" s="243" t="s">
        <v>209</v>
      </c>
      <c r="T15" s="244" t="s">
        <v>203</v>
      </c>
      <c r="U15" s="222">
        <v>0</v>
      </c>
      <c r="V15" s="222">
        <f>ROUND(E15*U15,2)</f>
        <v>0</v>
      </c>
      <c r="W15" s="222"/>
      <c r="X15" s="222" t="s">
        <v>244</v>
      </c>
      <c r="Y15" s="222" t="s">
        <v>205</v>
      </c>
      <c r="Z15" s="212"/>
      <c r="AA15" s="212"/>
      <c r="AB15" s="212"/>
      <c r="AC15" s="212"/>
      <c r="AD15" s="212"/>
      <c r="AE15" s="212"/>
      <c r="AF15" s="212"/>
      <c r="AG15" s="212" t="s">
        <v>245</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38">
        <v>5</v>
      </c>
      <c r="B16" s="239" t="s">
        <v>263</v>
      </c>
      <c r="C16" s="246" t="s">
        <v>264</v>
      </c>
      <c r="D16" s="240" t="s">
        <v>262</v>
      </c>
      <c r="E16" s="241">
        <v>30</v>
      </c>
      <c r="F16" s="242"/>
      <c r="G16" s="243">
        <f>ROUND(E16*F16,2)</f>
        <v>0</v>
      </c>
      <c r="H16" s="242"/>
      <c r="I16" s="243">
        <f>ROUND(E16*H16,2)</f>
        <v>0</v>
      </c>
      <c r="J16" s="242"/>
      <c r="K16" s="243">
        <f>ROUND(E16*J16,2)</f>
        <v>0</v>
      </c>
      <c r="L16" s="243">
        <v>21</v>
      </c>
      <c r="M16" s="243">
        <f>G16*(1+L16/100)</f>
        <v>0</v>
      </c>
      <c r="N16" s="241">
        <v>0</v>
      </c>
      <c r="O16" s="241">
        <f>ROUND(E16*N16,2)</f>
        <v>0</v>
      </c>
      <c r="P16" s="241">
        <v>0</v>
      </c>
      <c r="Q16" s="241">
        <f>ROUND(E16*P16,2)</f>
        <v>0</v>
      </c>
      <c r="R16" s="243"/>
      <c r="S16" s="243" t="s">
        <v>209</v>
      </c>
      <c r="T16" s="244" t="s">
        <v>203</v>
      </c>
      <c r="U16" s="222">
        <v>0</v>
      </c>
      <c r="V16" s="222">
        <f>ROUND(E16*U16,2)</f>
        <v>0</v>
      </c>
      <c r="W16" s="222"/>
      <c r="X16" s="222" t="s">
        <v>244</v>
      </c>
      <c r="Y16" s="222" t="s">
        <v>205</v>
      </c>
      <c r="Z16" s="212"/>
      <c r="AA16" s="212"/>
      <c r="AB16" s="212"/>
      <c r="AC16" s="212"/>
      <c r="AD16" s="212"/>
      <c r="AE16" s="212"/>
      <c r="AF16" s="212"/>
      <c r="AG16" s="212" t="s">
        <v>245</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38">
        <v>6</v>
      </c>
      <c r="B17" s="239" t="s">
        <v>265</v>
      </c>
      <c r="C17" s="246" t="s">
        <v>266</v>
      </c>
      <c r="D17" s="240" t="s">
        <v>262</v>
      </c>
      <c r="E17" s="241">
        <v>45</v>
      </c>
      <c r="F17" s="242"/>
      <c r="G17" s="243">
        <f>ROUND(E17*F17,2)</f>
        <v>0</v>
      </c>
      <c r="H17" s="242"/>
      <c r="I17" s="243">
        <f>ROUND(E17*H17,2)</f>
        <v>0</v>
      </c>
      <c r="J17" s="242"/>
      <c r="K17" s="243">
        <f>ROUND(E17*J17,2)</f>
        <v>0</v>
      </c>
      <c r="L17" s="243">
        <v>21</v>
      </c>
      <c r="M17" s="243">
        <f>G17*(1+L17/100)</f>
        <v>0</v>
      </c>
      <c r="N17" s="241">
        <v>0</v>
      </c>
      <c r="O17" s="241">
        <f>ROUND(E17*N17,2)</f>
        <v>0</v>
      </c>
      <c r="P17" s="241">
        <v>0</v>
      </c>
      <c r="Q17" s="241">
        <f>ROUND(E17*P17,2)</f>
        <v>0</v>
      </c>
      <c r="R17" s="243"/>
      <c r="S17" s="243" t="s">
        <v>209</v>
      </c>
      <c r="T17" s="244" t="s">
        <v>203</v>
      </c>
      <c r="U17" s="222">
        <v>0</v>
      </c>
      <c r="V17" s="222">
        <f>ROUND(E17*U17,2)</f>
        <v>0</v>
      </c>
      <c r="W17" s="222"/>
      <c r="X17" s="222" t="s">
        <v>244</v>
      </c>
      <c r="Y17" s="222" t="s">
        <v>205</v>
      </c>
      <c r="Z17" s="212"/>
      <c r="AA17" s="212"/>
      <c r="AB17" s="212"/>
      <c r="AC17" s="212"/>
      <c r="AD17" s="212"/>
      <c r="AE17" s="212"/>
      <c r="AF17" s="212"/>
      <c r="AG17" s="212" t="s">
        <v>245</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38">
        <v>7</v>
      </c>
      <c r="B18" s="239" t="s">
        <v>267</v>
      </c>
      <c r="C18" s="246" t="s">
        <v>268</v>
      </c>
      <c r="D18" s="240" t="s">
        <v>262</v>
      </c>
      <c r="E18" s="241">
        <v>60</v>
      </c>
      <c r="F18" s="242"/>
      <c r="G18" s="243">
        <f>ROUND(E18*F18,2)</f>
        <v>0</v>
      </c>
      <c r="H18" s="242"/>
      <c r="I18" s="243">
        <f>ROUND(E18*H18,2)</f>
        <v>0</v>
      </c>
      <c r="J18" s="242"/>
      <c r="K18" s="243">
        <f>ROUND(E18*J18,2)</f>
        <v>0</v>
      </c>
      <c r="L18" s="243">
        <v>21</v>
      </c>
      <c r="M18" s="243">
        <f>G18*(1+L18/100)</f>
        <v>0</v>
      </c>
      <c r="N18" s="241">
        <v>0</v>
      </c>
      <c r="O18" s="241">
        <f>ROUND(E18*N18,2)</f>
        <v>0</v>
      </c>
      <c r="P18" s="241">
        <v>0</v>
      </c>
      <c r="Q18" s="241">
        <f>ROUND(E18*P18,2)</f>
        <v>0</v>
      </c>
      <c r="R18" s="243"/>
      <c r="S18" s="243" t="s">
        <v>209</v>
      </c>
      <c r="T18" s="244" t="s">
        <v>203</v>
      </c>
      <c r="U18" s="222">
        <v>0</v>
      </c>
      <c r="V18" s="222">
        <f>ROUND(E18*U18,2)</f>
        <v>0</v>
      </c>
      <c r="W18" s="222"/>
      <c r="X18" s="222" t="s">
        <v>244</v>
      </c>
      <c r="Y18" s="222" t="s">
        <v>205</v>
      </c>
      <c r="Z18" s="212"/>
      <c r="AA18" s="212"/>
      <c r="AB18" s="212"/>
      <c r="AC18" s="212"/>
      <c r="AD18" s="212"/>
      <c r="AE18" s="212"/>
      <c r="AF18" s="212"/>
      <c r="AG18" s="212" t="s">
        <v>245</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38">
        <v>8</v>
      </c>
      <c r="B19" s="239" t="s">
        <v>269</v>
      </c>
      <c r="C19" s="246" t="s">
        <v>270</v>
      </c>
      <c r="D19" s="240" t="s">
        <v>262</v>
      </c>
      <c r="E19" s="241">
        <v>10</v>
      </c>
      <c r="F19" s="242"/>
      <c r="G19" s="243">
        <f>ROUND(E19*F19,2)</f>
        <v>0</v>
      </c>
      <c r="H19" s="242"/>
      <c r="I19" s="243">
        <f>ROUND(E19*H19,2)</f>
        <v>0</v>
      </c>
      <c r="J19" s="242"/>
      <c r="K19" s="243">
        <f>ROUND(E19*J19,2)</f>
        <v>0</v>
      </c>
      <c r="L19" s="243">
        <v>21</v>
      </c>
      <c r="M19" s="243">
        <f>G19*(1+L19/100)</f>
        <v>0</v>
      </c>
      <c r="N19" s="241">
        <v>0</v>
      </c>
      <c r="O19" s="241">
        <f>ROUND(E19*N19,2)</f>
        <v>0</v>
      </c>
      <c r="P19" s="241">
        <v>0</v>
      </c>
      <c r="Q19" s="241">
        <f>ROUND(E19*P19,2)</f>
        <v>0</v>
      </c>
      <c r="R19" s="243"/>
      <c r="S19" s="243" t="s">
        <v>209</v>
      </c>
      <c r="T19" s="244" t="s">
        <v>203</v>
      </c>
      <c r="U19" s="222">
        <v>0</v>
      </c>
      <c r="V19" s="222">
        <f>ROUND(E19*U19,2)</f>
        <v>0</v>
      </c>
      <c r="W19" s="222"/>
      <c r="X19" s="222" t="s">
        <v>244</v>
      </c>
      <c r="Y19" s="222" t="s">
        <v>205</v>
      </c>
      <c r="Z19" s="212"/>
      <c r="AA19" s="212"/>
      <c r="AB19" s="212"/>
      <c r="AC19" s="212"/>
      <c r="AD19" s="212"/>
      <c r="AE19" s="212"/>
      <c r="AF19" s="212"/>
      <c r="AG19" s="212" t="s">
        <v>245</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31">
        <v>9</v>
      </c>
      <c r="B20" s="232" t="s">
        <v>271</v>
      </c>
      <c r="C20" s="247" t="s">
        <v>272</v>
      </c>
      <c r="D20" s="233" t="s">
        <v>262</v>
      </c>
      <c r="E20" s="234">
        <v>15</v>
      </c>
      <c r="F20" s="235"/>
      <c r="G20" s="236">
        <f>ROUND(E20*F20,2)</f>
        <v>0</v>
      </c>
      <c r="H20" s="235"/>
      <c r="I20" s="236">
        <f>ROUND(E20*H20,2)</f>
        <v>0</v>
      </c>
      <c r="J20" s="235"/>
      <c r="K20" s="236">
        <f>ROUND(E20*J20,2)</f>
        <v>0</v>
      </c>
      <c r="L20" s="236">
        <v>21</v>
      </c>
      <c r="M20" s="236">
        <f>G20*(1+L20/100)</f>
        <v>0</v>
      </c>
      <c r="N20" s="234">
        <v>0</v>
      </c>
      <c r="O20" s="234">
        <f>ROUND(E20*N20,2)</f>
        <v>0</v>
      </c>
      <c r="P20" s="234">
        <v>0</v>
      </c>
      <c r="Q20" s="234">
        <f>ROUND(E20*P20,2)</f>
        <v>0</v>
      </c>
      <c r="R20" s="236"/>
      <c r="S20" s="236" t="s">
        <v>209</v>
      </c>
      <c r="T20" s="237" t="s">
        <v>203</v>
      </c>
      <c r="U20" s="222">
        <v>0</v>
      </c>
      <c r="V20" s="222">
        <f>ROUND(E20*U20,2)</f>
        <v>0</v>
      </c>
      <c r="W20" s="222"/>
      <c r="X20" s="222" t="s">
        <v>244</v>
      </c>
      <c r="Y20" s="222" t="s">
        <v>205</v>
      </c>
      <c r="Z20" s="212"/>
      <c r="AA20" s="212"/>
      <c r="AB20" s="212"/>
      <c r="AC20" s="212"/>
      <c r="AD20" s="212"/>
      <c r="AE20" s="212"/>
      <c r="AF20" s="212"/>
      <c r="AG20" s="212" t="s">
        <v>245</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ht="22.5" outlineLevel="2" x14ac:dyDescent="0.2">
      <c r="A21" s="219"/>
      <c r="B21" s="220"/>
      <c r="C21" s="253" t="s">
        <v>273</v>
      </c>
      <c r="D21" s="252"/>
      <c r="E21" s="252"/>
      <c r="F21" s="252"/>
      <c r="G21" s="252"/>
      <c r="H21" s="222"/>
      <c r="I21" s="222"/>
      <c r="J21" s="222"/>
      <c r="K21" s="222"/>
      <c r="L21" s="222"/>
      <c r="M21" s="222"/>
      <c r="N21" s="221"/>
      <c r="O21" s="221"/>
      <c r="P21" s="221"/>
      <c r="Q21" s="221"/>
      <c r="R21" s="222"/>
      <c r="S21" s="222"/>
      <c r="T21" s="222"/>
      <c r="U21" s="222"/>
      <c r="V21" s="222"/>
      <c r="W21" s="222"/>
      <c r="X21" s="222"/>
      <c r="Y21" s="222"/>
      <c r="Z21" s="212"/>
      <c r="AA21" s="212"/>
      <c r="AB21" s="212"/>
      <c r="AC21" s="212"/>
      <c r="AD21" s="212"/>
      <c r="AE21" s="212"/>
      <c r="AF21" s="212"/>
      <c r="AG21" s="212" t="s">
        <v>254</v>
      </c>
      <c r="AH21" s="212"/>
      <c r="AI21" s="212"/>
      <c r="AJ21" s="212"/>
      <c r="AK21" s="212"/>
      <c r="AL21" s="212"/>
      <c r="AM21" s="212"/>
      <c r="AN21" s="212"/>
      <c r="AO21" s="212"/>
      <c r="AP21" s="212"/>
      <c r="AQ21" s="212"/>
      <c r="AR21" s="212"/>
      <c r="AS21" s="212"/>
      <c r="AT21" s="212"/>
      <c r="AU21" s="212"/>
      <c r="AV21" s="212"/>
      <c r="AW21" s="212"/>
      <c r="AX21" s="212"/>
      <c r="AY21" s="212"/>
      <c r="AZ21" s="212"/>
      <c r="BA21" s="251" t="str">
        <f>C21</f>
        <v>Žárově pozinkovaná kabelová lávka pro uložení 4x kabel AYKY-J 3x230+120mm2, včetně SONAP svorek a originálního příslušenství, spojek, konzol, závěsů a spojovacího materiálu, kotvení do betonového stropu pomocí chemických kotev</v>
      </c>
      <c r="BB21" s="212"/>
      <c r="BC21" s="212"/>
      <c r="BD21" s="212"/>
      <c r="BE21" s="212"/>
      <c r="BF21" s="212"/>
      <c r="BG21" s="212"/>
      <c r="BH21" s="212"/>
    </row>
    <row r="22" spans="1:60" outlineLevel="1" x14ac:dyDescent="0.2">
      <c r="A22" s="231">
        <v>10</v>
      </c>
      <c r="B22" s="232" t="s">
        <v>274</v>
      </c>
      <c r="C22" s="247" t="s">
        <v>275</v>
      </c>
      <c r="D22" s="233" t="s">
        <v>262</v>
      </c>
      <c r="E22" s="234">
        <v>10</v>
      </c>
      <c r="F22" s="235"/>
      <c r="G22" s="236">
        <f>ROUND(E22*F22,2)</f>
        <v>0</v>
      </c>
      <c r="H22" s="235"/>
      <c r="I22" s="236">
        <f>ROUND(E22*H22,2)</f>
        <v>0</v>
      </c>
      <c r="J22" s="235"/>
      <c r="K22" s="236">
        <f>ROUND(E22*J22,2)</f>
        <v>0</v>
      </c>
      <c r="L22" s="236">
        <v>21</v>
      </c>
      <c r="M22" s="236">
        <f>G22*(1+L22/100)</f>
        <v>0</v>
      </c>
      <c r="N22" s="234">
        <v>0</v>
      </c>
      <c r="O22" s="234">
        <f>ROUND(E22*N22,2)</f>
        <v>0</v>
      </c>
      <c r="P22" s="234">
        <v>0</v>
      </c>
      <c r="Q22" s="234">
        <f>ROUND(E22*P22,2)</f>
        <v>0</v>
      </c>
      <c r="R22" s="236"/>
      <c r="S22" s="236" t="s">
        <v>209</v>
      </c>
      <c r="T22" s="237" t="s">
        <v>203</v>
      </c>
      <c r="U22" s="222">
        <v>0</v>
      </c>
      <c r="V22" s="222">
        <f>ROUND(E22*U22,2)</f>
        <v>0</v>
      </c>
      <c r="W22" s="222"/>
      <c r="X22" s="222" t="s">
        <v>244</v>
      </c>
      <c r="Y22" s="222" t="s">
        <v>205</v>
      </c>
      <c r="Z22" s="212"/>
      <c r="AA22" s="212"/>
      <c r="AB22" s="212"/>
      <c r="AC22" s="212"/>
      <c r="AD22" s="212"/>
      <c r="AE22" s="212"/>
      <c r="AF22" s="212"/>
      <c r="AG22" s="212" t="s">
        <v>245</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2" x14ac:dyDescent="0.2">
      <c r="A23" s="219"/>
      <c r="B23" s="220"/>
      <c r="C23" s="253" t="s">
        <v>276</v>
      </c>
      <c r="D23" s="252"/>
      <c r="E23" s="252"/>
      <c r="F23" s="252"/>
      <c r="G23" s="252"/>
      <c r="H23" s="222"/>
      <c r="I23" s="222"/>
      <c r="J23" s="222"/>
      <c r="K23" s="222"/>
      <c r="L23" s="222"/>
      <c r="M23" s="222"/>
      <c r="N23" s="221"/>
      <c r="O23" s="221"/>
      <c r="P23" s="221"/>
      <c r="Q23" s="221"/>
      <c r="R23" s="222"/>
      <c r="S23" s="222"/>
      <c r="T23" s="222"/>
      <c r="U23" s="222"/>
      <c r="V23" s="222"/>
      <c r="W23" s="222"/>
      <c r="X23" s="222"/>
      <c r="Y23" s="222"/>
      <c r="Z23" s="212"/>
      <c r="AA23" s="212"/>
      <c r="AB23" s="212"/>
      <c r="AC23" s="212"/>
      <c r="AD23" s="212"/>
      <c r="AE23" s="212"/>
      <c r="AF23" s="212"/>
      <c r="AG23" s="212" t="s">
        <v>254</v>
      </c>
      <c r="AH23" s="212"/>
      <c r="AI23" s="212"/>
      <c r="AJ23" s="212"/>
      <c r="AK23" s="212"/>
      <c r="AL23" s="212"/>
      <c r="AM23" s="212"/>
      <c r="AN23" s="212"/>
      <c r="AO23" s="212"/>
      <c r="AP23" s="212"/>
      <c r="AQ23" s="212"/>
      <c r="AR23" s="212"/>
      <c r="AS23" s="212"/>
      <c r="AT23" s="212"/>
      <c r="AU23" s="212"/>
      <c r="AV23" s="212"/>
      <c r="AW23" s="212"/>
      <c r="AX23" s="212"/>
      <c r="AY23" s="212"/>
      <c r="AZ23" s="212"/>
      <c r="BA23" s="251" t="str">
        <f>C23</f>
        <v>Žárově pozinkovaný drátěný kabelový žlab, včetně originálního příslušenství, spojek, konzol, závěsů a spojovacího materiálu</v>
      </c>
      <c r="BB23" s="212"/>
      <c r="BC23" s="212"/>
      <c r="BD23" s="212"/>
      <c r="BE23" s="212"/>
      <c r="BF23" s="212"/>
      <c r="BG23" s="212"/>
      <c r="BH23" s="212"/>
    </row>
    <row r="24" spans="1:60" outlineLevel="1" x14ac:dyDescent="0.2">
      <c r="A24" s="238">
        <v>11</v>
      </c>
      <c r="B24" s="239" t="s">
        <v>277</v>
      </c>
      <c r="C24" s="246" t="s">
        <v>278</v>
      </c>
      <c r="D24" s="240" t="s">
        <v>262</v>
      </c>
      <c r="E24" s="241">
        <v>120</v>
      </c>
      <c r="F24" s="242"/>
      <c r="G24" s="243">
        <f>ROUND(E24*F24,2)</f>
        <v>0</v>
      </c>
      <c r="H24" s="242"/>
      <c r="I24" s="243">
        <f>ROUND(E24*H24,2)</f>
        <v>0</v>
      </c>
      <c r="J24" s="242"/>
      <c r="K24" s="243">
        <f>ROUND(E24*J24,2)</f>
        <v>0</v>
      </c>
      <c r="L24" s="243">
        <v>21</v>
      </c>
      <c r="M24" s="243">
        <f>G24*(1+L24/100)</f>
        <v>0</v>
      </c>
      <c r="N24" s="241">
        <v>0</v>
      </c>
      <c r="O24" s="241">
        <f>ROUND(E24*N24,2)</f>
        <v>0</v>
      </c>
      <c r="P24" s="241">
        <v>0</v>
      </c>
      <c r="Q24" s="241">
        <f>ROUND(E24*P24,2)</f>
        <v>0</v>
      </c>
      <c r="R24" s="243"/>
      <c r="S24" s="243" t="s">
        <v>209</v>
      </c>
      <c r="T24" s="244" t="s">
        <v>203</v>
      </c>
      <c r="U24" s="222">
        <v>0</v>
      </c>
      <c r="V24" s="222">
        <f>ROUND(E24*U24,2)</f>
        <v>0</v>
      </c>
      <c r="W24" s="222"/>
      <c r="X24" s="222" t="s">
        <v>244</v>
      </c>
      <c r="Y24" s="222" t="s">
        <v>205</v>
      </c>
      <c r="Z24" s="212"/>
      <c r="AA24" s="212"/>
      <c r="AB24" s="212"/>
      <c r="AC24" s="212"/>
      <c r="AD24" s="212"/>
      <c r="AE24" s="212"/>
      <c r="AF24" s="212"/>
      <c r="AG24" s="212" t="s">
        <v>245</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38">
        <v>12</v>
      </c>
      <c r="B25" s="239" t="s">
        <v>279</v>
      </c>
      <c r="C25" s="246" t="s">
        <v>280</v>
      </c>
      <c r="D25" s="240" t="s">
        <v>262</v>
      </c>
      <c r="E25" s="241">
        <v>25</v>
      </c>
      <c r="F25" s="242"/>
      <c r="G25" s="243">
        <f>ROUND(E25*F25,2)</f>
        <v>0</v>
      </c>
      <c r="H25" s="242"/>
      <c r="I25" s="243">
        <f>ROUND(E25*H25,2)</f>
        <v>0</v>
      </c>
      <c r="J25" s="242"/>
      <c r="K25" s="243">
        <f>ROUND(E25*J25,2)</f>
        <v>0</v>
      </c>
      <c r="L25" s="243">
        <v>21</v>
      </c>
      <c r="M25" s="243">
        <f>G25*(1+L25/100)</f>
        <v>0</v>
      </c>
      <c r="N25" s="241">
        <v>0</v>
      </c>
      <c r="O25" s="241">
        <f>ROUND(E25*N25,2)</f>
        <v>0</v>
      </c>
      <c r="P25" s="241">
        <v>0</v>
      </c>
      <c r="Q25" s="241">
        <f>ROUND(E25*P25,2)</f>
        <v>0</v>
      </c>
      <c r="R25" s="243"/>
      <c r="S25" s="243" t="s">
        <v>209</v>
      </c>
      <c r="T25" s="244" t="s">
        <v>203</v>
      </c>
      <c r="U25" s="222">
        <v>0</v>
      </c>
      <c r="V25" s="222">
        <f>ROUND(E25*U25,2)</f>
        <v>0</v>
      </c>
      <c r="W25" s="222"/>
      <c r="X25" s="222" t="s">
        <v>244</v>
      </c>
      <c r="Y25" s="222" t="s">
        <v>205</v>
      </c>
      <c r="Z25" s="212"/>
      <c r="AA25" s="212"/>
      <c r="AB25" s="212"/>
      <c r="AC25" s="212"/>
      <c r="AD25" s="212"/>
      <c r="AE25" s="212"/>
      <c r="AF25" s="212"/>
      <c r="AG25" s="212" t="s">
        <v>245</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31">
        <v>13</v>
      </c>
      <c r="B26" s="232" t="s">
        <v>281</v>
      </c>
      <c r="C26" s="247" t="s">
        <v>282</v>
      </c>
      <c r="D26" s="233" t="s">
        <v>242</v>
      </c>
      <c r="E26" s="234">
        <v>1</v>
      </c>
      <c r="F26" s="235"/>
      <c r="G26" s="236">
        <f>ROUND(E26*F26,2)</f>
        <v>0</v>
      </c>
      <c r="H26" s="235"/>
      <c r="I26" s="236">
        <f>ROUND(E26*H26,2)</f>
        <v>0</v>
      </c>
      <c r="J26" s="235"/>
      <c r="K26" s="236">
        <f>ROUND(E26*J26,2)</f>
        <v>0</v>
      </c>
      <c r="L26" s="236">
        <v>21</v>
      </c>
      <c r="M26" s="236">
        <f>G26*(1+L26/100)</f>
        <v>0</v>
      </c>
      <c r="N26" s="234">
        <v>0</v>
      </c>
      <c r="O26" s="234">
        <f>ROUND(E26*N26,2)</f>
        <v>0</v>
      </c>
      <c r="P26" s="234">
        <v>0</v>
      </c>
      <c r="Q26" s="234">
        <f>ROUND(E26*P26,2)</f>
        <v>0</v>
      </c>
      <c r="R26" s="236"/>
      <c r="S26" s="236" t="s">
        <v>209</v>
      </c>
      <c r="T26" s="237" t="s">
        <v>203</v>
      </c>
      <c r="U26" s="222">
        <v>0</v>
      </c>
      <c r="V26" s="222">
        <f>ROUND(E26*U26,2)</f>
        <v>0</v>
      </c>
      <c r="W26" s="222"/>
      <c r="X26" s="222" t="s">
        <v>244</v>
      </c>
      <c r="Y26" s="222" t="s">
        <v>205</v>
      </c>
      <c r="Z26" s="212"/>
      <c r="AA26" s="212"/>
      <c r="AB26" s="212"/>
      <c r="AC26" s="212"/>
      <c r="AD26" s="212"/>
      <c r="AE26" s="212"/>
      <c r="AF26" s="212"/>
      <c r="AG26" s="212" t="s">
        <v>245</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ht="22.5" outlineLevel="2" x14ac:dyDescent="0.2">
      <c r="A27" s="219"/>
      <c r="B27" s="220"/>
      <c r="C27" s="253" t="s">
        <v>283</v>
      </c>
      <c r="D27" s="252"/>
      <c r="E27" s="252"/>
      <c r="F27" s="252"/>
      <c r="G27" s="252"/>
      <c r="H27" s="222"/>
      <c r="I27" s="222"/>
      <c r="J27" s="222"/>
      <c r="K27" s="222"/>
      <c r="L27" s="222"/>
      <c r="M27" s="222"/>
      <c r="N27" s="221"/>
      <c r="O27" s="221"/>
      <c r="P27" s="221"/>
      <c r="Q27" s="221"/>
      <c r="R27" s="222"/>
      <c r="S27" s="222"/>
      <c r="T27" s="222"/>
      <c r="U27" s="222"/>
      <c r="V27" s="222"/>
      <c r="W27" s="222"/>
      <c r="X27" s="222"/>
      <c r="Y27" s="222"/>
      <c r="Z27" s="212"/>
      <c r="AA27" s="212"/>
      <c r="AB27" s="212"/>
      <c r="AC27" s="212"/>
      <c r="AD27" s="212"/>
      <c r="AE27" s="212"/>
      <c r="AF27" s="212"/>
      <c r="AG27" s="212" t="s">
        <v>254</v>
      </c>
      <c r="AH27" s="212"/>
      <c r="AI27" s="212"/>
      <c r="AJ27" s="212"/>
      <c r="AK27" s="212"/>
      <c r="AL27" s="212"/>
      <c r="AM27" s="212"/>
      <c r="AN27" s="212"/>
      <c r="AO27" s="212"/>
      <c r="AP27" s="212"/>
      <c r="AQ27" s="212"/>
      <c r="AR27" s="212"/>
      <c r="AS27" s="212"/>
      <c r="AT27" s="212"/>
      <c r="AU27" s="212"/>
      <c r="AV27" s="212"/>
      <c r="AW27" s="212"/>
      <c r="AX27" s="212"/>
      <c r="AY27" s="212"/>
      <c r="AZ27" s="212"/>
      <c r="BA27" s="251" t="str">
        <f>C27</f>
        <v>Odpojení stávajících napájecího kabelů brány a připojení nového kabelu k pohonu brány, připojení kabelu na stávající vývod v rozvaděči RM1</v>
      </c>
      <c r="BB27" s="212"/>
      <c r="BC27" s="212"/>
      <c r="BD27" s="212"/>
      <c r="BE27" s="212"/>
      <c r="BF27" s="212"/>
      <c r="BG27" s="212"/>
      <c r="BH27" s="212"/>
    </row>
    <row r="28" spans="1:60" outlineLevel="1" x14ac:dyDescent="0.2">
      <c r="A28" s="231">
        <v>14</v>
      </c>
      <c r="B28" s="232" t="s">
        <v>284</v>
      </c>
      <c r="C28" s="247" t="s">
        <v>285</v>
      </c>
      <c r="D28" s="233" t="s">
        <v>242</v>
      </c>
      <c r="E28" s="234">
        <v>4</v>
      </c>
      <c r="F28" s="235"/>
      <c r="G28" s="236">
        <f>ROUND(E28*F28,2)</f>
        <v>0</v>
      </c>
      <c r="H28" s="235"/>
      <c r="I28" s="236">
        <f>ROUND(E28*H28,2)</f>
        <v>0</v>
      </c>
      <c r="J28" s="235"/>
      <c r="K28" s="236">
        <f>ROUND(E28*J28,2)</f>
        <v>0</v>
      </c>
      <c r="L28" s="236">
        <v>21</v>
      </c>
      <c r="M28" s="236">
        <f>G28*(1+L28/100)</f>
        <v>0</v>
      </c>
      <c r="N28" s="234">
        <v>0</v>
      </c>
      <c r="O28" s="234">
        <f>ROUND(E28*N28,2)</f>
        <v>0</v>
      </c>
      <c r="P28" s="234">
        <v>0</v>
      </c>
      <c r="Q28" s="234">
        <f>ROUND(E28*P28,2)</f>
        <v>0</v>
      </c>
      <c r="R28" s="236"/>
      <c r="S28" s="236" t="s">
        <v>209</v>
      </c>
      <c r="T28" s="237" t="s">
        <v>203</v>
      </c>
      <c r="U28" s="222">
        <v>0</v>
      </c>
      <c r="V28" s="222">
        <f>ROUND(E28*U28,2)</f>
        <v>0</v>
      </c>
      <c r="W28" s="222"/>
      <c r="X28" s="222" t="s">
        <v>244</v>
      </c>
      <c r="Y28" s="222" t="s">
        <v>205</v>
      </c>
      <c r="Z28" s="212"/>
      <c r="AA28" s="212"/>
      <c r="AB28" s="212"/>
      <c r="AC28" s="212"/>
      <c r="AD28" s="212"/>
      <c r="AE28" s="212"/>
      <c r="AF28" s="212"/>
      <c r="AG28" s="212" t="s">
        <v>245</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ht="22.5" outlineLevel="2" x14ac:dyDescent="0.2">
      <c r="A29" s="219"/>
      <c r="B29" s="220"/>
      <c r="C29" s="253" t="s">
        <v>286</v>
      </c>
      <c r="D29" s="252"/>
      <c r="E29" s="252"/>
      <c r="F29" s="252"/>
      <c r="G29" s="252"/>
      <c r="H29" s="222"/>
      <c r="I29" s="222"/>
      <c r="J29" s="222"/>
      <c r="K29" s="222"/>
      <c r="L29" s="222"/>
      <c r="M29" s="222"/>
      <c r="N29" s="221"/>
      <c r="O29" s="221"/>
      <c r="P29" s="221"/>
      <c r="Q29" s="221"/>
      <c r="R29" s="222"/>
      <c r="S29" s="222"/>
      <c r="T29" s="222"/>
      <c r="U29" s="222"/>
      <c r="V29" s="222"/>
      <c r="W29" s="222"/>
      <c r="X29" s="222"/>
      <c r="Y29" s="222"/>
      <c r="Z29" s="212"/>
      <c r="AA29" s="212"/>
      <c r="AB29" s="212"/>
      <c r="AC29" s="212"/>
      <c r="AD29" s="212"/>
      <c r="AE29" s="212"/>
      <c r="AF29" s="212"/>
      <c r="AG29" s="212" t="s">
        <v>254</v>
      </c>
      <c r="AH29" s="212"/>
      <c r="AI29" s="212"/>
      <c r="AJ29" s="212"/>
      <c r="AK29" s="212"/>
      <c r="AL29" s="212"/>
      <c r="AM29" s="212"/>
      <c r="AN29" s="212"/>
      <c r="AO29" s="212"/>
      <c r="AP29" s="212"/>
      <c r="AQ29" s="212"/>
      <c r="AR29" s="212"/>
      <c r="AS29" s="212"/>
      <c r="AT29" s="212"/>
      <c r="AU29" s="212"/>
      <c r="AV29" s="212"/>
      <c r="AW29" s="212"/>
      <c r="AX29" s="212"/>
      <c r="AY29" s="212"/>
      <c r="AZ29" s="212"/>
      <c r="BA29" s="251" t="str">
        <f>C29</f>
        <v>Odpojení stávajících servopohonů (napájení, koncové spínače) a připojení nových kabelů k novému servopohonu, připojení kabelů na stávající vývod v rozvaděči RM1</v>
      </c>
      <c r="BB29" s="212"/>
      <c r="BC29" s="212"/>
      <c r="BD29" s="212"/>
      <c r="BE29" s="212"/>
      <c r="BF29" s="212"/>
      <c r="BG29" s="212"/>
      <c r="BH29" s="212"/>
    </row>
    <row r="30" spans="1:60" outlineLevel="1" x14ac:dyDescent="0.2">
      <c r="A30" s="231">
        <v>15</v>
      </c>
      <c r="B30" s="232" t="s">
        <v>287</v>
      </c>
      <c r="C30" s="247" t="s">
        <v>288</v>
      </c>
      <c r="D30" s="233" t="s">
        <v>242</v>
      </c>
      <c r="E30" s="234">
        <v>1</v>
      </c>
      <c r="F30" s="235"/>
      <c r="G30" s="236">
        <f>ROUND(E30*F30,2)</f>
        <v>0</v>
      </c>
      <c r="H30" s="235"/>
      <c r="I30" s="236">
        <f>ROUND(E30*H30,2)</f>
        <v>0</v>
      </c>
      <c r="J30" s="235"/>
      <c r="K30" s="236">
        <f>ROUND(E30*J30,2)</f>
        <v>0</v>
      </c>
      <c r="L30" s="236">
        <v>21</v>
      </c>
      <c r="M30" s="236">
        <f>G30*(1+L30/100)</f>
        <v>0</v>
      </c>
      <c r="N30" s="234">
        <v>0</v>
      </c>
      <c r="O30" s="234">
        <f>ROUND(E30*N30,2)</f>
        <v>0</v>
      </c>
      <c r="P30" s="234">
        <v>0</v>
      </c>
      <c r="Q30" s="234">
        <f>ROUND(E30*P30,2)</f>
        <v>0</v>
      </c>
      <c r="R30" s="236"/>
      <c r="S30" s="236" t="s">
        <v>209</v>
      </c>
      <c r="T30" s="237" t="s">
        <v>203</v>
      </c>
      <c r="U30" s="222">
        <v>0</v>
      </c>
      <c r="V30" s="222">
        <f>ROUND(E30*U30,2)</f>
        <v>0</v>
      </c>
      <c r="W30" s="222"/>
      <c r="X30" s="222" t="s">
        <v>244</v>
      </c>
      <c r="Y30" s="222" t="s">
        <v>205</v>
      </c>
      <c r="Z30" s="212"/>
      <c r="AA30" s="212"/>
      <c r="AB30" s="212"/>
      <c r="AC30" s="212"/>
      <c r="AD30" s="212"/>
      <c r="AE30" s="212"/>
      <c r="AF30" s="212"/>
      <c r="AG30" s="212" t="s">
        <v>245</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ht="22.5" outlineLevel="2" x14ac:dyDescent="0.2">
      <c r="A31" s="219"/>
      <c r="B31" s="220"/>
      <c r="C31" s="253" t="s">
        <v>289</v>
      </c>
      <c r="D31" s="252"/>
      <c r="E31" s="252"/>
      <c r="F31" s="252"/>
      <c r="G31" s="252"/>
      <c r="H31" s="222"/>
      <c r="I31" s="222"/>
      <c r="J31" s="222"/>
      <c r="K31" s="222"/>
      <c r="L31" s="222"/>
      <c r="M31" s="222"/>
      <c r="N31" s="221"/>
      <c r="O31" s="221"/>
      <c r="P31" s="221"/>
      <c r="Q31" s="221"/>
      <c r="R31" s="222"/>
      <c r="S31" s="222"/>
      <c r="T31" s="222"/>
      <c r="U31" s="222"/>
      <c r="V31" s="222"/>
      <c r="W31" s="222"/>
      <c r="X31" s="222"/>
      <c r="Y31" s="222"/>
      <c r="Z31" s="212"/>
      <c r="AA31" s="212"/>
      <c r="AB31" s="212"/>
      <c r="AC31" s="212"/>
      <c r="AD31" s="212"/>
      <c r="AE31" s="212"/>
      <c r="AF31" s="212"/>
      <c r="AG31" s="212" t="s">
        <v>254</v>
      </c>
      <c r="AH31" s="212"/>
      <c r="AI31" s="212"/>
      <c r="AJ31" s="212"/>
      <c r="AK31" s="212"/>
      <c r="AL31" s="212"/>
      <c r="AM31" s="212"/>
      <c r="AN31" s="212"/>
      <c r="AO31" s="212"/>
      <c r="AP31" s="212"/>
      <c r="AQ31" s="212"/>
      <c r="AR31" s="212"/>
      <c r="AS31" s="212"/>
      <c r="AT31" s="212"/>
      <c r="AU31" s="212"/>
      <c r="AV31" s="212"/>
      <c r="AW31" s="212"/>
      <c r="AX31" s="212"/>
      <c r="AY31" s="212"/>
      <c r="AZ31" s="212"/>
      <c r="BA31" s="251" t="str">
        <f>C31</f>
        <v>Odpojení stávajícího kompresoru M5, připojení nových kabelů vedených z přepínače M5-0-M6, 400V, 25A k novému M6 a stávajícímu M5 kompresoru, připojení nového společného napájecího kabelu na stávající vývod v rozvaděči RM1 a na vstup přepínače</v>
      </c>
      <c r="BB31" s="212"/>
      <c r="BC31" s="212"/>
      <c r="BD31" s="212"/>
      <c r="BE31" s="212"/>
      <c r="BF31" s="212"/>
      <c r="BG31" s="212"/>
      <c r="BH31" s="212"/>
    </row>
    <row r="32" spans="1:60" outlineLevel="1" x14ac:dyDescent="0.2">
      <c r="A32" s="231">
        <v>16</v>
      </c>
      <c r="B32" s="232" t="s">
        <v>290</v>
      </c>
      <c r="C32" s="247" t="s">
        <v>291</v>
      </c>
      <c r="D32" s="233" t="s">
        <v>242</v>
      </c>
      <c r="E32" s="234">
        <v>1</v>
      </c>
      <c r="F32" s="235"/>
      <c r="G32" s="236">
        <f>ROUND(E32*F32,2)</f>
        <v>0</v>
      </c>
      <c r="H32" s="235"/>
      <c r="I32" s="236">
        <f>ROUND(E32*H32,2)</f>
        <v>0</v>
      </c>
      <c r="J32" s="235"/>
      <c r="K32" s="236">
        <f>ROUND(E32*J32,2)</f>
        <v>0</v>
      </c>
      <c r="L32" s="236">
        <v>21</v>
      </c>
      <c r="M32" s="236">
        <f>G32*(1+L32/100)</f>
        <v>0</v>
      </c>
      <c r="N32" s="234">
        <v>0</v>
      </c>
      <c r="O32" s="234">
        <f>ROUND(E32*N32,2)</f>
        <v>0</v>
      </c>
      <c r="P32" s="234">
        <v>0</v>
      </c>
      <c r="Q32" s="234">
        <f>ROUND(E32*P32,2)</f>
        <v>0</v>
      </c>
      <c r="R32" s="236"/>
      <c r="S32" s="236" t="s">
        <v>209</v>
      </c>
      <c r="T32" s="237" t="s">
        <v>203</v>
      </c>
      <c r="U32" s="222">
        <v>0</v>
      </c>
      <c r="V32" s="222">
        <f>ROUND(E32*U32,2)</f>
        <v>0</v>
      </c>
      <c r="W32" s="222"/>
      <c r="X32" s="222" t="s">
        <v>244</v>
      </c>
      <c r="Y32" s="222" t="s">
        <v>205</v>
      </c>
      <c r="Z32" s="212"/>
      <c r="AA32" s="212"/>
      <c r="AB32" s="212"/>
      <c r="AC32" s="212"/>
      <c r="AD32" s="212"/>
      <c r="AE32" s="212"/>
      <c r="AF32" s="212"/>
      <c r="AG32" s="212" t="s">
        <v>245</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2" x14ac:dyDescent="0.2">
      <c r="A33" s="219"/>
      <c r="B33" s="220"/>
      <c r="C33" s="253" t="s">
        <v>292</v>
      </c>
      <c r="D33" s="252"/>
      <c r="E33" s="252"/>
      <c r="F33" s="252"/>
      <c r="G33" s="252"/>
      <c r="H33" s="222"/>
      <c r="I33" s="222"/>
      <c r="J33" s="222"/>
      <c r="K33" s="222"/>
      <c r="L33" s="222"/>
      <c r="M33" s="222"/>
      <c r="N33" s="221"/>
      <c r="O33" s="221"/>
      <c r="P33" s="221"/>
      <c r="Q33" s="221"/>
      <c r="R33" s="222"/>
      <c r="S33" s="222"/>
      <c r="T33" s="222"/>
      <c r="U33" s="222"/>
      <c r="V33" s="222"/>
      <c r="W33" s="222"/>
      <c r="X33" s="222"/>
      <c r="Y33" s="222"/>
      <c r="Z33" s="212"/>
      <c r="AA33" s="212"/>
      <c r="AB33" s="212"/>
      <c r="AC33" s="212"/>
      <c r="AD33" s="212"/>
      <c r="AE33" s="212"/>
      <c r="AF33" s="212"/>
      <c r="AG33" s="212" t="s">
        <v>254</v>
      </c>
      <c r="AH33" s="212"/>
      <c r="AI33" s="212"/>
      <c r="AJ33" s="212"/>
      <c r="AK33" s="212"/>
      <c r="AL33" s="212"/>
      <c r="AM33" s="212"/>
      <c r="AN33" s="212"/>
      <c r="AO33" s="212"/>
      <c r="AP33" s="212"/>
      <c r="AQ33" s="212"/>
      <c r="AR33" s="212"/>
      <c r="AS33" s="212"/>
      <c r="AT33" s="212"/>
      <c r="AU33" s="212"/>
      <c r="AV33" s="212"/>
      <c r="AW33" s="212"/>
      <c r="AX33" s="212"/>
      <c r="AY33" s="212"/>
      <c r="AZ33" s="212"/>
      <c r="BA33" s="251" t="str">
        <f>C33</f>
        <v>Položka obsahuje dodávku a montáž vačkového přepínače 1-0-2, 400V, 25A, v plastové skříni, IP54, na stěnu</v>
      </c>
      <c r="BB33" s="212"/>
      <c r="BC33" s="212"/>
      <c r="BD33" s="212"/>
      <c r="BE33" s="212"/>
      <c r="BF33" s="212"/>
      <c r="BG33" s="212"/>
      <c r="BH33" s="212"/>
    </row>
    <row r="34" spans="1:60" outlineLevel="1" x14ac:dyDescent="0.2">
      <c r="A34" s="238">
        <v>17</v>
      </c>
      <c r="B34" s="239" t="s">
        <v>293</v>
      </c>
      <c r="C34" s="246" t="s">
        <v>294</v>
      </c>
      <c r="D34" s="240" t="s">
        <v>242</v>
      </c>
      <c r="E34" s="241">
        <v>12</v>
      </c>
      <c r="F34" s="242"/>
      <c r="G34" s="243">
        <f>ROUND(E34*F34,2)</f>
        <v>0</v>
      </c>
      <c r="H34" s="242"/>
      <c r="I34" s="243">
        <f>ROUND(E34*H34,2)</f>
        <v>0</v>
      </c>
      <c r="J34" s="242"/>
      <c r="K34" s="243">
        <f>ROUND(E34*J34,2)</f>
        <v>0</v>
      </c>
      <c r="L34" s="243">
        <v>21</v>
      </c>
      <c r="M34" s="243">
        <f>G34*(1+L34/100)</f>
        <v>0</v>
      </c>
      <c r="N34" s="241">
        <v>0</v>
      </c>
      <c r="O34" s="241">
        <f>ROUND(E34*N34,2)</f>
        <v>0</v>
      </c>
      <c r="P34" s="241">
        <v>0</v>
      </c>
      <c r="Q34" s="241">
        <f>ROUND(E34*P34,2)</f>
        <v>0</v>
      </c>
      <c r="R34" s="243"/>
      <c r="S34" s="243" t="s">
        <v>209</v>
      </c>
      <c r="T34" s="244" t="s">
        <v>203</v>
      </c>
      <c r="U34" s="222">
        <v>0</v>
      </c>
      <c r="V34" s="222">
        <f>ROUND(E34*U34,2)</f>
        <v>0</v>
      </c>
      <c r="W34" s="222"/>
      <c r="X34" s="222" t="s">
        <v>244</v>
      </c>
      <c r="Y34" s="222" t="s">
        <v>205</v>
      </c>
      <c r="Z34" s="212"/>
      <c r="AA34" s="212"/>
      <c r="AB34" s="212"/>
      <c r="AC34" s="212"/>
      <c r="AD34" s="212"/>
      <c r="AE34" s="212"/>
      <c r="AF34" s="212"/>
      <c r="AG34" s="212" t="s">
        <v>245</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38">
        <v>18</v>
      </c>
      <c r="B35" s="239" t="s">
        <v>295</v>
      </c>
      <c r="C35" s="246" t="s">
        <v>296</v>
      </c>
      <c r="D35" s="240" t="s">
        <v>242</v>
      </c>
      <c r="E35" s="241">
        <v>2</v>
      </c>
      <c r="F35" s="242"/>
      <c r="G35" s="243">
        <f>ROUND(E35*F35,2)</f>
        <v>0</v>
      </c>
      <c r="H35" s="242"/>
      <c r="I35" s="243">
        <f>ROUND(E35*H35,2)</f>
        <v>0</v>
      </c>
      <c r="J35" s="242"/>
      <c r="K35" s="243">
        <f>ROUND(E35*J35,2)</f>
        <v>0</v>
      </c>
      <c r="L35" s="243">
        <v>21</v>
      </c>
      <c r="M35" s="243">
        <f>G35*(1+L35/100)</f>
        <v>0</v>
      </c>
      <c r="N35" s="241">
        <v>0</v>
      </c>
      <c r="O35" s="241">
        <f>ROUND(E35*N35,2)</f>
        <v>0</v>
      </c>
      <c r="P35" s="241">
        <v>0</v>
      </c>
      <c r="Q35" s="241">
        <f>ROUND(E35*P35,2)</f>
        <v>0</v>
      </c>
      <c r="R35" s="243"/>
      <c r="S35" s="243" t="s">
        <v>209</v>
      </c>
      <c r="T35" s="244" t="s">
        <v>203</v>
      </c>
      <c r="U35" s="222">
        <v>0</v>
      </c>
      <c r="V35" s="222">
        <f>ROUND(E35*U35,2)</f>
        <v>0</v>
      </c>
      <c r="W35" s="222"/>
      <c r="X35" s="222" t="s">
        <v>244</v>
      </c>
      <c r="Y35" s="222" t="s">
        <v>205</v>
      </c>
      <c r="Z35" s="212"/>
      <c r="AA35" s="212"/>
      <c r="AB35" s="212"/>
      <c r="AC35" s="212"/>
      <c r="AD35" s="212"/>
      <c r="AE35" s="212"/>
      <c r="AF35" s="212"/>
      <c r="AG35" s="212" t="s">
        <v>245</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ht="22.5" outlineLevel="1" x14ac:dyDescent="0.2">
      <c r="A36" s="231">
        <v>19</v>
      </c>
      <c r="B36" s="232" t="s">
        <v>297</v>
      </c>
      <c r="C36" s="247" t="s">
        <v>298</v>
      </c>
      <c r="D36" s="233" t="s">
        <v>242</v>
      </c>
      <c r="E36" s="234">
        <v>8</v>
      </c>
      <c r="F36" s="235"/>
      <c r="G36" s="236">
        <f>ROUND(E36*F36,2)</f>
        <v>0</v>
      </c>
      <c r="H36" s="235"/>
      <c r="I36" s="236">
        <f>ROUND(E36*H36,2)</f>
        <v>0</v>
      </c>
      <c r="J36" s="235"/>
      <c r="K36" s="236">
        <f>ROUND(E36*J36,2)</f>
        <v>0</v>
      </c>
      <c r="L36" s="236">
        <v>21</v>
      </c>
      <c r="M36" s="236">
        <f>G36*(1+L36/100)</f>
        <v>0</v>
      </c>
      <c r="N36" s="234">
        <v>0</v>
      </c>
      <c r="O36" s="234">
        <f>ROUND(E36*N36,2)</f>
        <v>0</v>
      </c>
      <c r="P36" s="234">
        <v>0</v>
      </c>
      <c r="Q36" s="234">
        <f>ROUND(E36*P36,2)</f>
        <v>0</v>
      </c>
      <c r="R36" s="236"/>
      <c r="S36" s="236" t="s">
        <v>209</v>
      </c>
      <c r="T36" s="237" t="s">
        <v>203</v>
      </c>
      <c r="U36" s="222">
        <v>0</v>
      </c>
      <c r="V36" s="222">
        <f>ROUND(E36*U36,2)</f>
        <v>0</v>
      </c>
      <c r="W36" s="222"/>
      <c r="X36" s="222" t="s">
        <v>244</v>
      </c>
      <c r="Y36" s="222" t="s">
        <v>205</v>
      </c>
      <c r="Z36" s="212"/>
      <c r="AA36" s="212"/>
      <c r="AB36" s="212"/>
      <c r="AC36" s="212"/>
      <c r="AD36" s="212"/>
      <c r="AE36" s="212"/>
      <c r="AF36" s="212"/>
      <c r="AG36" s="212" t="s">
        <v>245</v>
      </c>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ht="22.5" outlineLevel="2" x14ac:dyDescent="0.2">
      <c r="A37" s="219"/>
      <c r="B37" s="220"/>
      <c r="C37" s="253" t="s">
        <v>299</v>
      </c>
      <c r="D37" s="252"/>
      <c r="E37" s="252"/>
      <c r="F37" s="252"/>
      <c r="G37" s="252"/>
      <c r="H37" s="222"/>
      <c r="I37" s="222"/>
      <c r="J37" s="222"/>
      <c r="K37" s="222"/>
      <c r="L37" s="222"/>
      <c r="M37" s="222"/>
      <c r="N37" s="221"/>
      <c r="O37" s="221"/>
      <c r="P37" s="221"/>
      <c r="Q37" s="221"/>
      <c r="R37" s="222"/>
      <c r="S37" s="222"/>
      <c r="T37" s="222"/>
      <c r="U37" s="222"/>
      <c r="V37" s="222"/>
      <c r="W37" s="222"/>
      <c r="X37" s="222"/>
      <c r="Y37" s="222"/>
      <c r="Z37" s="212"/>
      <c r="AA37" s="212"/>
      <c r="AB37" s="212"/>
      <c r="AC37" s="212"/>
      <c r="AD37" s="212"/>
      <c r="AE37" s="212"/>
      <c r="AF37" s="212"/>
      <c r="AG37" s="212" t="s">
        <v>254</v>
      </c>
      <c r="AH37" s="212"/>
      <c r="AI37" s="212"/>
      <c r="AJ37" s="212"/>
      <c r="AK37" s="212"/>
      <c r="AL37" s="212"/>
      <c r="AM37" s="212"/>
      <c r="AN37" s="212"/>
      <c r="AO37" s="212"/>
      <c r="AP37" s="212"/>
      <c r="AQ37" s="212"/>
      <c r="AR37" s="212"/>
      <c r="AS37" s="212"/>
      <c r="AT37" s="212"/>
      <c r="AU37" s="212"/>
      <c r="AV37" s="212"/>
      <c r="AW37" s="212"/>
      <c r="AX37" s="212"/>
      <c r="AY37" s="212"/>
      <c r="AZ37" s="212"/>
      <c r="BA37" s="251" t="str">
        <f>C37</f>
        <v>Položka obsahuje dodávku a montáž zatěsnění prostupů s přívodními kabely AYKY-J 3x240+120 segmentovým těsněním z obou stran proti spodní vodě vč.antikorozní ochrany venkovního těsnění</v>
      </c>
      <c r="BB37" s="212"/>
      <c r="BC37" s="212"/>
      <c r="BD37" s="212"/>
      <c r="BE37" s="212"/>
      <c r="BF37" s="212"/>
      <c r="BG37" s="212"/>
      <c r="BH37" s="212"/>
    </row>
    <row r="38" spans="1:60" outlineLevel="1" x14ac:dyDescent="0.2">
      <c r="A38" s="231">
        <v>20</v>
      </c>
      <c r="B38" s="232" t="s">
        <v>300</v>
      </c>
      <c r="C38" s="247" t="s">
        <v>301</v>
      </c>
      <c r="D38" s="233" t="s">
        <v>242</v>
      </c>
      <c r="E38" s="234">
        <v>2</v>
      </c>
      <c r="F38" s="235"/>
      <c r="G38" s="236">
        <f>ROUND(E38*F38,2)</f>
        <v>0</v>
      </c>
      <c r="H38" s="235"/>
      <c r="I38" s="236">
        <f>ROUND(E38*H38,2)</f>
        <v>0</v>
      </c>
      <c r="J38" s="235"/>
      <c r="K38" s="236">
        <f>ROUND(E38*J38,2)</f>
        <v>0</v>
      </c>
      <c r="L38" s="236">
        <v>21</v>
      </c>
      <c r="M38" s="236">
        <f>G38*(1+L38/100)</f>
        <v>0</v>
      </c>
      <c r="N38" s="234">
        <v>0</v>
      </c>
      <c r="O38" s="234">
        <f>ROUND(E38*N38,2)</f>
        <v>0</v>
      </c>
      <c r="P38" s="234">
        <v>0</v>
      </c>
      <c r="Q38" s="234">
        <f>ROUND(E38*P38,2)</f>
        <v>0</v>
      </c>
      <c r="R38" s="236"/>
      <c r="S38" s="236" t="s">
        <v>209</v>
      </c>
      <c r="T38" s="237" t="s">
        <v>203</v>
      </c>
      <c r="U38" s="222">
        <v>0</v>
      </c>
      <c r="V38" s="222">
        <f>ROUND(E38*U38,2)</f>
        <v>0</v>
      </c>
      <c r="W38" s="222"/>
      <c r="X38" s="222" t="s">
        <v>244</v>
      </c>
      <c r="Y38" s="222" t="s">
        <v>205</v>
      </c>
      <c r="Z38" s="212"/>
      <c r="AA38" s="212"/>
      <c r="AB38" s="212"/>
      <c r="AC38" s="212"/>
      <c r="AD38" s="212"/>
      <c r="AE38" s="212"/>
      <c r="AF38" s="212"/>
      <c r="AG38" s="212" t="s">
        <v>245</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ht="22.5" outlineLevel="2" x14ac:dyDescent="0.2">
      <c r="A39" s="219"/>
      <c r="B39" s="220"/>
      <c r="C39" s="253" t="s">
        <v>299</v>
      </c>
      <c r="D39" s="252"/>
      <c r="E39" s="252"/>
      <c r="F39" s="252"/>
      <c r="G39" s="252"/>
      <c r="H39" s="222"/>
      <c r="I39" s="222"/>
      <c r="J39" s="222"/>
      <c r="K39" s="222"/>
      <c r="L39" s="222"/>
      <c r="M39" s="222"/>
      <c r="N39" s="221"/>
      <c r="O39" s="221"/>
      <c r="P39" s="221"/>
      <c r="Q39" s="221"/>
      <c r="R39" s="222"/>
      <c r="S39" s="222"/>
      <c r="T39" s="222"/>
      <c r="U39" s="222"/>
      <c r="V39" s="222"/>
      <c r="W39" s="222"/>
      <c r="X39" s="222"/>
      <c r="Y39" s="222"/>
      <c r="Z39" s="212"/>
      <c r="AA39" s="212"/>
      <c r="AB39" s="212"/>
      <c r="AC39" s="212"/>
      <c r="AD39" s="212"/>
      <c r="AE39" s="212"/>
      <c r="AF39" s="212"/>
      <c r="AG39" s="212" t="s">
        <v>254</v>
      </c>
      <c r="AH39" s="212"/>
      <c r="AI39" s="212"/>
      <c r="AJ39" s="212"/>
      <c r="AK39" s="212"/>
      <c r="AL39" s="212"/>
      <c r="AM39" s="212"/>
      <c r="AN39" s="212"/>
      <c r="AO39" s="212"/>
      <c r="AP39" s="212"/>
      <c r="AQ39" s="212"/>
      <c r="AR39" s="212"/>
      <c r="AS39" s="212"/>
      <c r="AT39" s="212"/>
      <c r="AU39" s="212"/>
      <c r="AV39" s="212"/>
      <c r="AW39" s="212"/>
      <c r="AX39" s="212"/>
      <c r="AY39" s="212"/>
      <c r="AZ39" s="212"/>
      <c r="BA39" s="251" t="str">
        <f>C39</f>
        <v>Položka obsahuje dodávku a montáž zatěsnění prostupů s přívodními kabely AYKY-J 3x240+120 segmentovým těsněním z obou stran proti spodní vodě vč.antikorozní ochrany venkovního těsnění</v>
      </c>
      <c r="BB39" s="212"/>
      <c r="BC39" s="212"/>
      <c r="BD39" s="212"/>
      <c r="BE39" s="212"/>
      <c r="BF39" s="212"/>
      <c r="BG39" s="212"/>
      <c r="BH39" s="212"/>
    </row>
    <row r="40" spans="1:60" outlineLevel="1" x14ac:dyDescent="0.2">
      <c r="A40" s="238">
        <v>21</v>
      </c>
      <c r="B40" s="239" t="s">
        <v>302</v>
      </c>
      <c r="C40" s="246" t="s">
        <v>303</v>
      </c>
      <c r="D40" s="240" t="s">
        <v>304</v>
      </c>
      <c r="E40" s="241">
        <v>3</v>
      </c>
      <c r="F40" s="242"/>
      <c r="G40" s="243">
        <f>ROUND(E40*F40,2)</f>
        <v>0</v>
      </c>
      <c r="H40" s="242"/>
      <c r="I40" s="243">
        <f>ROUND(E40*H40,2)</f>
        <v>0</v>
      </c>
      <c r="J40" s="242"/>
      <c r="K40" s="243">
        <f>ROUND(E40*J40,2)</f>
        <v>0</v>
      </c>
      <c r="L40" s="243">
        <v>21</v>
      </c>
      <c r="M40" s="243">
        <f>G40*(1+L40/100)</f>
        <v>0</v>
      </c>
      <c r="N40" s="241">
        <v>0</v>
      </c>
      <c r="O40" s="241">
        <f>ROUND(E40*N40,2)</f>
        <v>0</v>
      </c>
      <c r="P40" s="241">
        <v>0</v>
      </c>
      <c r="Q40" s="241">
        <f>ROUND(E40*P40,2)</f>
        <v>0</v>
      </c>
      <c r="R40" s="243"/>
      <c r="S40" s="243" t="s">
        <v>209</v>
      </c>
      <c r="T40" s="244" t="s">
        <v>203</v>
      </c>
      <c r="U40" s="222">
        <v>0</v>
      </c>
      <c r="V40" s="222">
        <f>ROUND(E40*U40,2)</f>
        <v>0</v>
      </c>
      <c r="W40" s="222"/>
      <c r="X40" s="222" t="s">
        <v>244</v>
      </c>
      <c r="Y40" s="222" t="s">
        <v>205</v>
      </c>
      <c r="Z40" s="212"/>
      <c r="AA40" s="212"/>
      <c r="AB40" s="212"/>
      <c r="AC40" s="212"/>
      <c r="AD40" s="212"/>
      <c r="AE40" s="212"/>
      <c r="AF40" s="212"/>
      <c r="AG40" s="212" t="s">
        <v>245</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38">
        <v>22</v>
      </c>
      <c r="B41" s="239" t="s">
        <v>305</v>
      </c>
      <c r="C41" s="246" t="s">
        <v>306</v>
      </c>
      <c r="D41" s="240" t="s">
        <v>262</v>
      </c>
      <c r="E41" s="241">
        <v>50</v>
      </c>
      <c r="F41" s="242"/>
      <c r="G41" s="243">
        <f>ROUND(E41*F41,2)</f>
        <v>0</v>
      </c>
      <c r="H41" s="242"/>
      <c r="I41" s="243">
        <f>ROUND(E41*H41,2)</f>
        <v>0</v>
      </c>
      <c r="J41" s="242"/>
      <c r="K41" s="243">
        <f>ROUND(E41*J41,2)</f>
        <v>0</v>
      </c>
      <c r="L41" s="243">
        <v>21</v>
      </c>
      <c r="M41" s="243">
        <f>G41*(1+L41/100)</f>
        <v>0</v>
      </c>
      <c r="N41" s="241">
        <v>0</v>
      </c>
      <c r="O41" s="241">
        <f>ROUND(E41*N41,2)</f>
        <v>0</v>
      </c>
      <c r="P41" s="241">
        <v>0</v>
      </c>
      <c r="Q41" s="241">
        <f>ROUND(E41*P41,2)</f>
        <v>0</v>
      </c>
      <c r="R41" s="243"/>
      <c r="S41" s="243" t="s">
        <v>209</v>
      </c>
      <c r="T41" s="244" t="s">
        <v>203</v>
      </c>
      <c r="U41" s="222">
        <v>0</v>
      </c>
      <c r="V41" s="222">
        <f>ROUND(E41*U41,2)</f>
        <v>0</v>
      </c>
      <c r="W41" s="222"/>
      <c r="X41" s="222" t="s">
        <v>244</v>
      </c>
      <c r="Y41" s="222" t="s">
        <v>205</v>
      </c>
      <c r="Z41" s="212"/>
      <c r="AA41" s="212"/>
      <c r="AB41" s="212"/>
      <c r="AC41" s="212"/>
      <c r="AD41" s="212"/>
      <c r="AE41" s="212"/>
      <c r="AF41" s="212"/>
      <c r="AG41" s="212" t="s">
        <v>245</v>
      </c>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38">
        <v>23</v>
      </c>
      <c r="B42" s="239" t="s">
        <v>307</v>
      </c>
      <c r="C42" s="246" t="s">
        <v>308</v>
      </c>
      <c r="D42" s="240" t="s">
        <v>262</v>
      </c>
      <c r="E42" s="241">
        <v>20</v>
      </c>
      <c r="F42" s="242"/>
      <c r="G42" s="243">
        <f>ROUND(E42*F42,2)</f>
        <v>0</v>
      </c>
      <c r="H42" s="242"/>
      <c r="I42" s="243">
        <f>ROUND(E42*H42,2)</f>
        <v>0</v>
      </c>
      <c r="J42" s="242"/>
      <c r="K42" s="243">
        <f>ROUND(E42*J42,2)</f>
        <v>0</v>
      </c>
      <c r="L42" s="243">
        <v>21</v>
      </c>
      <c r="M42" s="243">
        <f>G42*(1+L42/100)</f>
        <v>0</v>
      </c>
      <c r="N42" s="241">
        <v>0</v>
      </c>
      <c r="O42" s="241">
        <f>ROUND(E42*N42,2)</f>
        <v>0</v>
      </c>
      <c r="P42" s="241">
        <v>0</v>
      </c>
      <c r="Q42" s="241">
        <f>ROUND(E42*P42,2)</f>
        <v>0</v>
      </c>
      <c r="R42" s="243"/>
      <c r="S42" s="243" t="s">
        <v>209</v>
      </c>
      <c r="T42" s="244" t="s">
        <v>203</v>
      </c>
      <c r="U42" s="222">
        <v>0</v>
      </c>
      <c r="V42" s="222">
        <f>ROUND(E42*U42,2)</f>
        <v>0</v>
      </c>
      <c r="W42" s="222"/>
      <c r="X42" s="222" t="s">
        <v>244</v>
      </c>
      <c r="Y42" s="222" t="s">
        <v>205</v>
      </c>
      <c r="Z42" s="212"/>
      <c r="AA42" s="212"/>
      <c r="AB42" s="212"/>
      <c r="AC42" s="212"/>
      <c r="AD42" s="212"/>
      <c r="AE42" s="212"/>
      <c r="AF42" s="212"/>
      <c r="AG42" s="212" t="s">
        <v>245</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38">
        <v>24</v>
      </c>
      <c r="B43" s="239" t="s">
        <v>309</v>
      </c>
      <c r="C43" s="246" t="s">
        <v>310</v>
      </c>
      <c r="D43" s="240" t="s">
        <v>262</v>
      </c>
      <c r="E43" s="241">
        <v>20</v>
      </c>
      <c r="F43" s="242"/>
      <c r="G43" s="243">
        <f>ROUND(E43*F43,2)</f>
        <v>0</v>
      </c>
      <c r="H43" s="242"/>
      <c r="I43" s="243">
        <f>ROUND(E43*H43,2)</f>
        <v>0</v>
      </c>
      <c r="J43" s="242"/>
      <c r="K43" s="243">
        <f>ROUND(E43*J43,2)</f>
        <v>0</v>
      </c>
      <c r="L43" s="243">
        <v>21</v>
      </c>
      <c r="M43" s="243">
        <f>G43*(1+L43/100)</f>
        <v>0</v>
      </c>
      <c r="N43" s="241">
        <v>0</v>
      </c>
      <c r="O43" s="241">
        <f>ROUND(E43*N43,2)</f>
        <v>0</v>
      </c>
      <c r="P43" s="241">
        <v>0</v>
      </c>
      <c r="Q43" s="241">
        <f>ROUND(E43*P43,2)</f>
        <v>0</v>
      </c>
      <c r="R43" s="243"/>
      <c r="S43" s="243" t="s">
        <v>209</v>
      </c>
      <c r="T43" s="244" t="s">
        <v>203</v>
      </c>
      <c r="U43" s="222">
        <v>0</v>
      </c>
      <c r="V43" s="222">
        <f>ROUND(E43*U43,2)</f>
        <v>0</v>
      </c>
      <c r="W43" s="222"/>
      <c r="X43" s="222" t="s">
        <v>244</v>
      </c>
      <c r="Y43" s="222" t="s">
        <v>205</v>
      </c>
      <c r="Z43" s="212"/>
      <c r="AA43" s="212"/>
      <c r="AB43" s="212"/>
      <c r="AC43" s="212"/>
      <c r="AD43" s="212"/>
      <c r="AE43" s="212"/>
      <c r="AF43" s="212"/>
      <c r="AG43" s="212" t="s">
        <v>245</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38">
        <v>25</v>
      </c>
      <c r="B44" s="239" t="s">
        <v>311</v>
      </c>
      <c r="C44" s="246" t="s">
        <v>312</v>
      </c>
      <c r="D44" s="240" t="s">
        <v>242</v>
      </c>
      <c r="E44" s="241">
        <v>1</v>
      </c>
      <c r="F44" s="242"/>
      <c r="G44" s="243">
        <f>ROUND(E44*F44,2)</f>
        <v>0</v>
      </c>
      <c r="H44" s="242"/>
      <c r="I44" s="243">
        <f>ROUND(E44*H44,2)</f>
        <v>0</v>
      </c>
      <c r="J44" s="242"/>
      <c r="K44" s="243">
        <f>ROUND(E44*J44,2)</f>
        <v>0</v>
      </c>
      <c r="L44" s="243">
        <v>21</v>
      </c>
      <c r="M44" s="243">
        <f>G44*(1+L44/100)</f>
        <v>0</v>
      </c>
      <c r="N44" s="241">
        <v>0</v>
      </c>
      <c r="O44" s="241">
        <f>ROUND(E44*N44,2)</f>
        <v>0</v>
      </c>
      <c r="P44" s="241">
        <v>0</v>
      </c>
      <c r="Q44" s="241">
        <f>ROUND(E44*P44,2)</f>
        <v>0</v>
      </c>
      <c r="R44" s="243"/>
      <c r="S44" s="243" t="s">
        <v>209</v>
      </c>
      <c r="T44" s="244" t="s">
        <v>203</v>
      </c>
      <c r="U44" s="222">
        <v>0</v>
      </c>
      <c r="V44" s="222">
        <f>ROUND(E44*U44,2)</f>
        <v>0</v>
      </c>
      <c r="W44" s="222"/>
      <c r="X44" s="222" t="s">
        <v>244</v>
      </c>
      <c r="Y44" s="222" t="s">
        <v>205</v>
      </c>
      <c r="Z44" s="212"/>
      <c r="AA44" s="212"/>
      <c r="AB44" s="212"/>
      <c r="AC44" s="212"/>
      <c r="AD44" s="212"/>
      <c r="AE44" s="212"/>
      <c r="AF44" s="212"/>
      <c r="AG44" s="212" t="s">
        <v>250</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ht="22.5" outlineLevel="1" x14ac:dyDescent="0.2">
      <c r="A45" s="238">
        <v>26</v>
      </c>
      <c r="B45" s="239" t="s">
        <v>313</v>
      </c>
      <c r="C45" s="246" t="s">
        <v>314</v>
      </c>
      <c r="D45" s="240" t="s">
        <v>242</v>
      </c>
      <c r="E45" s="241">
        <v>1</v>
      </c>
      <c r="F45" s="242"/>
      <c r="G45" s="243">
        <f>ROUND(E45*F45,2)</f>
        <v>0</v>
      </c>
      <c r="H45" s="242"/>
      <c r="I45" s="243">
        <f>ROUND(E45*H45,2)</f>
        <v>0</v>
      </c>
      <c r="J45" s="242"/>
      <c r="K45" s="243">
        <f>ROUND(E45*J45,2)</f>
        <v>0</v>
      </c>
      <c r="L45" s="243">
        <v>21</v>
      </c>
      <c r="M45" s="243">
        <f>G45*(1+L45/100)</f>
        <v>0</v>
      </c>
      <c r="N45" s="241">
        <v>0</v>
      </c>
      <c r="O45" s="241">
        <f>ROUND(E45*N45,2)</f>
        <v>0</v>
      </c>
      <c r="P45" s="241">
        <v>0</v>
      </c>
      <c r="Q45" s="241">
        <f>ROUND(E45*P45,2)</f>
        <v>0</v>
      </c>
      <c r="R45" s="243"/>
      <c r="S45" s="243" t="s">
        <v>209</v>
      </c>
      <c r="T45" s="244" t="s">
        <v>203</v>
      </c>
      <c r="U45" s="222">
        <v>0</v>
      </c>
      <c r="V45" s="222">
        <f>ROUND(E45*U45,2)</f>
        <v>0</v>
      </c>
      <c r="W45" s="222"/>
      <c r="X45" s="222" t="s">
        <v>244</v>
      </c>
      <c r="Y45" s="222" t="s">
        <v>205</v>
      </c>
      <c r="Z45" s="212"/>
      <c r="AA45" s="212"/>
      <c r="AB45" s="212"/>
      <c r="AC45" s="212"/>
      <c r="AD45" s="212"/>
      <c r="AE45" s="212"/>
      <c r="AF45" s="212"/>
      <c r="AG45" s="212" t="s">
        <v>245</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38">
        <v>27</v>
      </c>
      <c r="B46" s="239" t="s">
        <v>315</v>
      </c>
      <c r="C46" s="246" t="s">
        <v>259</v>
      </c>
      <c r="D46" s="240" t="s">
        <v>242</v>
      </c>
      <c r="E46" s="241">
        <v>1</v>
      </c>
      <c r="F46" s="242"/>
      <c r="G46" s="243">
        <f>ROUND(E46*F46,2)</f>
        <v>0</v>
      </c>
      <c r="H46" s="242"/>
      <c r="I46" s="243">
        <f>ROUND(E46*H46,2)</f>
        <v>0</v>
      </c>
      <c r="J46" s="242"/>
      <c r="K46" s="243">
        <f>ROUND(E46*J46,2)</f>
        <v>0</v>
      </c>
      <c r="L46" s="243">
        <v>21</v>
      </c>
      <c r="M46" s="243">
        <f>G46*(1+L46/100)</f>
        <v>0</v>
      </c>
      <c r="N46" s="241">
        <v>0</v>
      </c>
      <c r="O46" s="241">
        <f>ROUND(E46*N46,2)</f>
        <v>0</v>
      </c>
      <c r="P46" s="241">
        <v>0</v>
      </c>
      <c r="Q46" s="241">
        <f>ROUND(E46*P46,2)</f>
        <v>0</v>
      </c>
      <c r="R46" s="243"/>
      <c r="S46" s="243" t="s">
        <v>209</v>
      </c>
      <c r="T46" s="244" t="s">
        <v>203</v>
      </c>
      <c r="U46" s="222">
        <v>0</v>
      </c>
      <c r="V46" s="222">
        <f>ROUND(E46*U46,2)</f>
        <v>0</v>
      </c>
      <c r="W46" s="222"/>
      <c r="X46" s="222" t="s">
        <v>244</v>
      </c>
      <c r="Y46" s="222" t="s">
        <v>205</v>
      </c>
      <c r="Z46" s="212"/>
      <c r="AA46" s="212"/>
      <c r="AB46" s="212"/>
      <c r="AC46" s="212"/>
      <c r="AD46" s="212"/>
      <c r="AE46" s="212"/>
      <c r="AF46" s="212"/>
      <c r="AG46" s="212" t="s">
        <v>250</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x14ac:dyDescent="0.2">
      <c r="A47" s="224" t="s">
        <v>197</v>
      </c>
      <c r="B47" s="225" t="s">
        <v>158</v>
      </c>
      <c r="C47" s="245" t="s">
        <v>159</v>
      </c>
      <c r="D47" s="226"/>
      <c r="E47" s="227"/>
      <c r="F47" s="228"/>
      <c r="G47" s="228">
        <f>SUMIF(AG48:AG49,"&lt;&gt;NOR",G48:G49)</f>
        <v>0</v>
      </c>
      <c r="H47" s="228"/>
      <c r="I47" s="228">
        <f>SUM(I48:I49)</f>
        <v>0</v>
      </c>
      <c r="J47" s="228"/>
      <c r="K47" s="228">
        <f>SUM(K48:K49)</f>
        <v>0</v>
      </c>
      <c r="L47" s="228"/>
      <c r="M47" s="228">
        <f>SUM(M48:M49)</f>
        <v>0</v>
      </c>
      <c r="N47" s="227"/>
      <c r="O47" s="227">
        <f>SUM(O48:O49)</f>
        <v>0</v>
      </c>
      <c r="P47" s="227"/>
      <c r="Q47" s="227">
        <f>SUM(Q48:Q49)</f>
        <v>0</v>
      </c>
      <c r="R47" s="228"/>
      <c r="S47" s="228"/>
      <c r="T47" s="229"/>
      <c r="U47" s="223"/>
      <c r="V47" s="223">
        <f>SUM(V48:V49)</f>
        <v>0</v>
      </c>
      <c r="W47" s="223"/>
      <c r="X47" s="223"/>
      <c r="Y47" s="223"/>
      <c r="AG47" t="s">
        <v>198</v>
      </c>
    </row>
    <row r="48" spans="1:60" outlineLevel="1" x14ac:dyDescent="0.2">
      <c r="A48" s="231">
        <v>28</v>
      </c>
      <c r="B48" s="232" t="s">
        <v>316</v>
      </c>
      <c r="C48" s="247" t="s">
        <v>317</v>
      </c>
      <c r="D48" s="233" t="s">
        <v>242</v>
      </c>
      <c r="E48" s="234">
        <v>1</v>
      </c>
      <c r="F48" s="235"/>
      <c r="G48" s="236">
        <f>ROUND(E48*F48,2)</f>
        <v>0</v>
      </c>
      <c r="H48" s="235"/>
      <c r="I48" s="236">
        <f>ROUND(E48*H48,2)</f>
        <v>0</v>
      </c>
      <c r="J48" s="235"/>
      <c r="K48" s="236">
        <f>ROUND(E48*J48,2)</f>
        <v>0</v>
      </c>
      <c r="L48" s="236">
        <v>21</v>
      </c>
      <c r="M48" s="236">
        <f>G48*(1+L48/100)</f>
        <v>0</v>
      </c>
      <c r="N48" s="234">
        <v>0</v>
      </c>
      <c r="O48" s="234">
        <f>ROUND(E48*N48,2)</f>
        <v>0</v>
      </c>
      <c r="P48" s="234">
        <v>0</v>
      </c>
      <c r="Q48" s="234">
        <f>ROUND(E48*P48,2)</f>
        <v>0</v>
      </c>
      <c r="R48" s="236"/>
      <c r="S48" s="236" t="s">
        <v>209</v>
      </c>
      <c r="T48" s="237" t="s">
        <v>203</v>
      </c>
      <c r="U48" s="222">
        <v>0</v>
      </c>
      <c r="V48" s="222">
        <f>ROUND(E48*U48,2)</f>
        <v>0</v>
      </c>
      <c r="W48" s="222"/>
      <c r="X48" s="222" t="s">
        <v>244</v>
      </c>
      <c r="Y48" s="222" t="s">
        <v>205</v>
      </c>
      <c r="Z48" s="212"/>
      <c r="AA48" s="212"/>
      <c r="AB48" s="212"/>
      <c r="AC48" s="212"/>
      <c r="AD48" s="212"/>
      <c r="AE48" s="212"/>
      <c r="AF48" s="212"/>
      <c r="AG48" s="212" t="s">
        <v>245</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ht="78.75" outlineLevel="2" x14ac:dyDescent="0.2">
      <c r="A49" s="219"/>
      <c r="B49" s="220"/>
      <c r="C49" s="253" t="s">
        <v>318</v>
      </c>
      <c r="D49" s="252"/>
      <c r="E49" s="252"/>
      <c r="F49" s="252"/>
      <c r="G49" s="252"/>
      <c r="H49" s="222"/>
      <c r="I49" s="222"/>
      <c r="J49" s="222"/>
      <c r="K49" s="222"/>
      <c r="L49" s="222"/>
      <c r="M49" s="222"/>
      <c r="N49" s="221"/>
      <c r="O49" s="221"/>
      <c r="P49" s="221"/>
      <c r="Q49" s="221"/>
      <c r="R49" s="222"/>
      <c r="S49" s="222"/>
      <c r="T49" s="222"/>
      <c r="U49" s="222"/>
      <c r="V49" s="222"/>
      <c r="W49" s="222"/>
      <c r="X49" s="222"/>
      <c r="Y49" s="222"/>
      <c r="Z49" s="212"/>
      <c r="AA49" s="212"/>
      <c r="AB49" s="212"/>
      <c r="AC49" s="212"/>
      <c r="AD49" s="212"/>
      <c r="AE49" s="212"/>
      <c r="AF49" s="212"/>
      <c r="AG49" s="212" t="s">
        <v>254</v>
      </c>
      <c r="AH49" s="212"/>
      <c r="AI49" s="212"/>
      <c r="AJ49" s="212"/>
      <c r="AK49" s="212"/>
      <c r="AL49" s="212"/>
      <c r="AM49" s="212"/>
      <c r="AN49" s="212"/>
      <c r="AO49" s="212"/>
      <c r="AP49" s="212"/>
      <c r="AQ49" s="212"/>
      <c r="AR49" s="212"/>
      <c r="AS49" s="212"/>
      <c r="AT49" s="212"/>
      <c r="AU49" s="212"/>
      <c r="AV49" s="212"/>
      <c r="AW49" s="212"/>
      <c r="AX49" s="212"/>
      <c r="AY49" s="212"/>
      <c r="AZ49" s="212"/>
      <c r="BA49" s="251" t="str">
        <f>C49</f>
        <v>Položka zahrnuje úpravu algoritmu řízení ČS, která bude obsahovat změnu na provoz 1+2 a úpravu větve 1, která po demontáži čerpadla M1 bude sloužit pro vypouštění společného výtlaku čerpadel větve 2-4. S ohledem na výměnu servopohonů na výtlacích čerpadel M2-4 budou muset být upraveny časové intervaly pro jejich otevírání/zavírání a všechny parametry, které s tímto časem souvisejí. Dále je součástí položky úprava/aktualizace přenášených SMS zpráv na mobilní telefony obsluhy. Stávající PLC dodávala firma ELI-PRO, ta zajišťovala i naprogramování PLC u dodavatele. Následně uváděla PLC do provozu. Z tototo důvodu by bylo žádoucí aby minimálně tuto část dodávky zajistila právě tato firma, které také dělá úpravy na technologické elektroinstalaci ČS. Odladění, odzkoušení upraveného SW, zaškolení obsluhy a upravení/aktualizaci popisu řízení ČS a seznamu přenášených SMS zpráv.</v>
      </c>
      <c r="BB49" s="212"/>
      <c r="BC49" s="212"/>
      <c r="BD49" s="212"/>
      <c r="BE49" s="212"/>
      <c r="BF49" s="212"/>
      <c r="BG49" s="212"/>
      <c r="BH49" s="212"/>
    </row>
    <row r="50" spans="1:60" x14ac:dyDescent="0.2">
      <c r="A50" s="224" t="s">
        <v>197</v>
      </c>
      <c r="B50" s="225" t="s">
        <v>160</v>
      </c>
      <c r="C50" s="245" t="s">
        <v>161</v>
      </c>
      <c r="D50" s="226"/>
      <c r="E50" s="227"/>
      <c r="F50" s="228"/>
      <c r="G50" s="228">
        <f>SUMIF(AG51:AG59,"&lt;&gt;NOR",G51:G59)</f>
        <v>0</v>
      </c>
      <c r="H50" s="228"/>
      <c r="I50" s="228">
        <f>SUM(I51:I59)</f>
        <v>0</v>
      </c>
      <c r="J50" s="228"/>
      <c r="K50" s="228">
        <f>SUM(K51:K59)</f>
        <v>0</v>
      </c>
      <c r="L50" s="228"/>
      <c r="M50" s="228">
        <f>SUM(M51:M59)</f>
        <v>0</v>
      </c>
      <c r="N50" s="227"/>
      <c r="O50" s="227">
        <f>SUM(O51:O59)</f>
        <v>0</v>
      </c>
      <c r="P50" s="227"/>
      <c r="Q50" s="227">
        <f>SUM(Q51:Q59)</f>
        <v>0</v>
      </c>
      <c r="R50" s="228"/>
      <c r="S50" s="228"/>
      <c r="T50" s="229"/>
      <c r="U50" s="223"/>
      <c r="V50" s="223">
        <f>SUM(V51:V59)</f>
        <v>0</v>
      </c>
      <c r="W50" s="223"/>
      <c r="X50" s="223"/>
      <c r="Y50" s="223"/>
      <c r="AG50" t="s">
        <v>198</v>
      </c>
    </row>
    <row r="51" spans="1:60" outlineLevel="1" x14ac:dyDescent="0.2">
      <c r="A51" s="238">
        <v>29</v>
      </c>
      <c r="B51" s="239" t="s">
        <v>319</v>
      </c>
      <c r="C51" s="246" t="s">
        <v>320</v>
      </c>
      <c r="D51" s="240" t="s">
        <v>262</v>
      </c>
      <c r="E51" s="241">
        <v>380</v>
      </c>
      <c r="F51" s="242"/>
      <c r="G51" s="243">
        <f>ROUND(E51*F51,2)</f>
        <v>0</v>
      </c>
      <c r="H51" s="242"/>
      <c r="I51" s="243">
        <f>ROUND(E51*H51,2)</f>
        <v>0</v>
      </c>
      <c r="J51" s="242"/>
      <c r="K51" s="243">
        <f>ROUND(E51*J51,2)</f>
        <v>0</v>
      </c>
      <c r="L51" s="243">
        <v>21</v>
      </c>
      <c r="M51" s="243">
        <f>G51*(1+L51/100)</f>
        <v>0</v>
      </c>
      <c r="N51" s="241">
        <v>0</v>
      </c>
      <c r="O51" s="241">
        <f>ROUND(E51*N51,2)</f>
        <v>0</v>
      </c>
      <c r="P51" s="241">
        <v>0</v>
      </c>
      <c r="Q51" s="241">
        <f>ROUND(E51*P51,2)</f>
        <v>0</v>
      </c>
      <c r="R51" s="243"/>
      <c r="S51" s="243" t="s">
        <v>209</v>
      </c>
      <c r="T51" s="244" t="s">
        <v>203</v>
      </c>
      <c r="U51" s="222">
        <v>0</v>
      </c>
      <c r="V51" s="222">
        <f>ROUND(E51*U51,2)</f>
        <v>0</v>
      </c>
      <c r="W51" s="222"/>
      <c r="X51" s="222" t="s">
        <v>244</v>
      </c>
      <c r="Y51" s="222" t="s">
        <v>205</v>
      </c>
      <c r="Z51" s="212"/>
      <c r="AA51" s="212"/>
      <c r="AB51" s="212"/>
      <c r="AC51" s="212"/>
      <c r="AD51" s="212"/>
      <c r="AE51" s="212"/>
      <c r="AF51" s="212"/>
      <c r="AG51" s="212" t="s">
        <v>245</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31">
        <v>30</v>
      </c>
      <c r="B52" s="232" t="s">
        <v>321</v>
      </c>
      <c r="C52" s="247" t="s">
        <v>322</v>
      </c>
      <c r="D52" s="233" t="s">
        <v>242</v>
      </c>
      <c r="E52" s="234">
        <v>2</v>
      </c>
      <c r="F52" s="235"/>
      <c r="G52" s="236">
        <f>ROUND(E52*F52,2)</f>
        <v>0</v>
      </c>
      <c r="H52" s="235"/>
      <c r="I52" s="236">
        <f>ROUND(E52*H52,2)</f>
        <v>0</v>
      </c>
      <c r="J52" s="235"/>
      <c r="K52" s="236">
        <f>ROUND(E52*J52,2)</f>
        <v>0</v>
      </c>
      <c r="L52" s="236">
        <v>21</v>
      </c>
      <c r="M52" s="236">
        <f>G52*(1+L52/100)</f>
        <v>0</v>
      </c>
      <c r="N52" s="234">
        <v>0</v>
      </c>
      <c r="O52" s="234">
        <f>ROUND(E52*N52,2)</f>
        <v>0</v>
      </c>
      <c r="P52" s="234">
        <v>0</v>
      </c>
      <c r="Q52" s="234">
        <f>ROUND(E52*P52,2)</f>
        <v>0</v>
      </c>
      <c r="R52" s="236"/>
      <c r="S52" s="236" t="s">
        <v>209</v>
      </c>
      <c r="T52" s="237" t="s">
        <v>203</v>
      </c>
      <c r="U52" s="222">
        <v>0</v>
      </c>
      <c r="V52" s="222">
        <f>ROUND(E52*U52,2)</f>
        <v>0</v>
      </c>
      <c r="W52" s="222"/>
      <c r="X52" s="222" t="s">
        <v>244</v>
      </c>
      <c r="Y52" s="222" t="s">
        <v>205</v>
      </c>
      <c r="Z52" s="212"/>
      <c r="AA52" s="212"/>
      <c r="AB52" s="212"/>
      <c r="AC52" s="212"/>
      <c r="AD52" s="212"/>
      <c r="AE52" s="212"/>
      <c r="AF52" s="212"/>
      <c r="AG52" s="212" t="s">
        <v>245</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ht="22.5" outlineLevel="2" x14ac:dyDescent="0.2">
      <c r="A53" s="219"/>
      <c r="B53" s="220"/>
      <c r="C53" s="253" t="s">
        <v>323</v>
      </c>
      <c r="D53" s="252"/>
      <c r="E53" s="252"/>
      <c r="F53" s="252"/>
      <c r="G53" s="252"/>
      <c r="H53" s="222"/>
      <c r="I53" s="222"/>
      <c r="J53" s="222"/>
      <c r="K53" s="222"/>
      <c r="L53" s="222"/>
      <c r="M53" s="222"/>
      <c r="N53" s="221"/>
      <c r="O53" s="221"/>
      <c r="P53" s="221"/>
      <c r="Q53" s="221"/>
      <c r="R53" s="222"/>
      <c r="S53" s="222"/>
      <c r="T53" s="222"/>
      <c r="U53" s="222"/>
      <c r="V53" s="222"/>
      <c r="W53" s="222"/>
      <c r="X53" s="222"/>
      <c r="Y53" s="222"/>
      <c r="Z53" s="212"/>
      <c r="AA53" s="212"/>
      <c r="AB53" s="212"/>
      <c r="AC53" s="212"/>
      <c r="AD53" s="212"/>
      <c r="AE53" s="212"/>
      <c r="AF53" s="212"/>
      <c r="AG53" s="212" t="s">
        <v>254</v>
      </c>
      <c r="AH53" s="212"/>
      <c r="AI53" s="212"/>
      <c r="AJ53" s="212"/>
      <c r="AK53" s="212"/>
      <c r="AL53" s="212"/>
      <c r="AM53" s="212"/>
      <c r="AN53" s="212"/>
      <c r="AO53" s="212"/>
      <c r="AP53" s="212"/>
      <c r="AQ53" s="212"/>
      <c r="AR53" s="212"/>
      <c r="AS53" s="212"/>
      <c r="AT53" s="212"/>
      <c r="AU53" s="212"/>
      <c r="AV53" s="212"/>
      <c r="AW53" s="212"/>
      <c r="AX53" s="212"/>
      <c r="AY53" s="212"/>
      <c r="AZ53" s="212"/>
      <c r="BA53" s="251" t="str">
        <f>C53</f>
        <v>Položka obsahuje odpojení stávajících napájecích kabelů 4x AYKY-J 3x240+120 v rozvaděči RM1 a na transformátoru TRx, připojení nových kabelů na stejná místa včetně jejich ukončení kabelovými oky a drobného montážního materiálu.</v>
      </c>
      <c r="BB53" s="212"/>
      <c r="BC53" s="212"/>
      <c r="BD53" s="212"/>
      <c r="BE53" s="212"/>
      <c r="BF53" s="212"/>
      <c r="BG53" s="212"/>
      <c r="BH53" s="212"/>
    </row>
    <row r="54" spans="1:60" outlineLevel="1" x14ac:dyDescent="0.2">
      <c r="A54" s="238">
        <v>31</v>
      </c>
      <c r="B54" s="239" t="s">
        <v>324</v>
      </c>
      <c r="C54" s="246" t="s">
        <v>325</v>
      </c>
      <c r="D54" s="240" t="s">
        <v>262</v>
      </c>
      <c r="E54" s="241">
        <v>40</v>
      </c>
      <c r="F54" s="242"/>
      <c r="G54" s="243">
        <f>ROUND(E54*F54,2)</f>
        <v>0</v>
      </c>
      <c r="H54" s="242"/>
      <c r="I54" s="243">
        <f>ROUND(E54*H54,2)</f>
        <v>0</v>
      </c>
      <c r="J54" s="242"/>
      <c r="K54" s="243">
        <f>ROUND(E54*J54,2)</f>
        <v>0</v>
      </c>
      <c r="L54" s="243">
        <v>21</v>
      </c>
      <c r="M54" s="243">
        <f>G54*(1+L54/100)</f>
        <v>0</v>
      </c>
      <c r="N54" s="241">
        <v>0</v>
      </c>
      <c r="O54" s="241">
        <f>ROUND(E54*N54,2)</f>
        <v>0</v>
      </c>
      <c r="P54" s="241">
        <v>0</v>
      </c>
      <c r="Q54" s="241">
        <f>ROUND(E54*P54,2)</f>
        <v>0</v>
      </c>
      <c r="R54" s="243"/>
      <c r="S54" s="243" t="s">
        <v>209</v>
      </c>
      <c r="T54" s="244" t="s">
        <v>203</v>
      </c>
      <c r="U54" s="222">
        <v>0</v>
      </c>
      <c r="V54" s="222">
        <f>ROUND(E54*U54,2)</f>
        <v>0</v>
      </c>
      <c r="W54" s="222"/>
      <c r="X54" s="222" t="s">
        <v>244</v>
      </c>
      <c r="Y54" s="222" t="s">
        <v>205</v>
      </c>
      <c r="Z54" s="212"/>
      <c r="AA54" s="212"/>
      <c r="AB54" s="212"/>
      <c r="AC54" s="212"/>
      <c r="AD54" s="212"/>
      <c r="AE54" s="212"/>
      <c r="AF54" s="212"/>
      <c r="AG54" s="212" t="s">
        <v>245</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38">
        <v>32</v>
      </c>
      <c r="B55" s="239" t="s">
        <v>326</v>
      </c>
      <c r="C55" s="246" t="s">
        <v>303</v>
      </c>
      <c r="D55" s="240" t="s">
        <v>304</v>
      </c>
      <c r="E55" s="241">
        <v>2</v>
      </c>
      <c r="F55" s="242"/>
      <c r="G55" s="243">
        <f>ROUND(E55*F55,2)</f>
        <v>0</v>
      </c>
      <c r="H55" s="242"/>
      <c r="I55" s="243">
        <f>ROUND(E55*H55,2)</f>
        <v>0</v>
      </c>
      <c r="J55" s="242"/>
      <c r="K55" s="243">
        <f>ROUND(E55*J55,2)</f>
        <v>0</v>
      </c>
      <c r="L55" s="243">
        <v>21</v>
      </c>
      <c r="M55" s="243">
        <f>G55*(1+L55/100)</f>
        <v>0</v>
      </c>
      <c r="N55" s="241">
        <v>0</v>
      </c>
      <c r="O55" s="241">
        <f>ROUND(E55*N55,2)</f>
        <v>0</v>
      </c>
      <c r="P55" s="241">
        <v>0</v>
      </c>
      <c r="Q55" s="241">
        <f>ROUND(E55*P55,2)</f>
        <v>0</v>
      </c>
      <c r="R55" s="243"/>
      <c r="S55" s="243" t="s">
        <v>209</v>
      </c>
      <c r="T55" s="244" t="s">
        <v>203</v>
      </c>
      <c r="U55" s="222">
        <v>0</v>
      </c>
      <c r="V55" s="222">
        <f>ROUND(E55*U55,2)</f>
        <v>0</v>
      </c>
      <c r="W55" s="222"/>
      <c r="X55" s="222" t="s">
        <v>244</v>
      </c>
      <c r="Y55" s="222" t="s">
        <v>205</v>
      </c>
      <c r="Z55" s="212"/>
      <c r="AA55" s="212"/>
      <c r="AB55" s="212"/>
      <c r="AC55" s="212"/>
      <c r="AD55" s="212"/>
      <c r="AE55" s="212"/>
      <c r="AF55" s="212"/>
      <c r="AG55" s="212" t="s">
        <v>245</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31">
        <v>33</v>
      </c>
      <c r="B56" s="232" t="s">
        <v>327</v>
      </c>
      <c r="C56" s="247" t="s">
        <v>328</v>
      </c>
      <c r="D56" s="233" t="s">
        <v>242</v>
      </c>
      <c r="E56" s="234">
        <v>1</v>
      </c>
      <c r="F56" s="235"/>
      <c r="G56" s="236">
        <f>ROUND(E56*F56,2)</f>
        <v>0</v>
      </c>
      <c r="H56" s="235"/>
      <c r="I56" s="236">
        <f>ROUND(E56*H56,2)</f>
        <v>0</v>
      </c>
      <c r="J56" s="235"/>
      <c r="K56" s="236">
        <f>ROUND(E56*J56,2)</f>
        <v>0</v>
      </c>
      <c r="L56" s="236">
        <v>21</v>
      </c>
      <c r="M56" s="236">
        <f>G56*(1+L56/100)</f>
        <v>0</v>
      </c>
      <c r="N56" s="234">
        <v>0</v>
      </c>
      <c r="O56" s="234">
        <f>ROUND(E56*N56,2)</f>
        <v>0</v>
      </c>
      <c r="P56" s="234">
        <v>0</v>
      </c>
      <c r="Q56" s="234">
        <f>ROUND(E56*P56,2)</f>
        <v>0</v>
      </c>
      <c r="R56" s="236"/>
      <c r="S56" s="236" t="s">
        <v>209</v>
      </c>
      <c r="T56" s="237" t="s">
        <v>203</v>
      </c>
      <c r="U56" s="222">
        <v>0</v>
      </c>
      <c r="V56" s="222">
        <f>ROUND(E56*U56,2)</f>
        <v>0</v>
      </c>
      <c r="W56" s="222"/>
      <c r="X56" s="222" t="s">
        <v>244</v>
      </c>
      <c r="Y56" s="222" t="s">
        <v>205</v>
      </c>
      <c r="Z56" s="212"/>
      <c r="AA56" s="212"/>
      <c r="AB56" s="212"/>
      <c r="AC56" s="212"/>
      <c r="AD56" s="212"/>
      <c r="AE56" s="212"/>
      <c r="AF56" s="212"/>
      <c r="AG56" s="212" t="s">
        <v>245</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ht="22.5" outlineLevel="2" x14ac:dyDescent="0.2">
      <c r="A57" s="219"/>
      <c r="B57" s="220"/>
      <c r="C57" s="253" t="s">
        <v>329</v>
      </c>
      <c r="D57" s="252"/>
      <c r="E57" s="252"/>
      <c r="F57" s="252"/>
      <c r="G57" s="252"/>
      <c r="H57" s="222"/>
      <c r="I57" s="222"/>
      <c r="J57" s="222"/>
      <c r="K57" s="222"/>
      <c r="L57" s="222"/>
      <c r="M57" s="222"/>
      <c r="N57" s="221"/>
      <c r="O57" s="221"/>
      <c r="P57" s="221"/>
      <c r="Q57" s="221"/>
      <c r="R57" s="222"/>
      <c r="S57" s="222"/>
      <c r="T57" s="222"/>
      <c r="U57" s="222"/>
      <c r="V57" s="222"/>
      <c r="W57" s="222"/>
      <c r="X57" s="222"/>
      <c r="Y57" s="222"/>
      <c r="Z57" s="212"/>
      <c r="AA57" s="212"/>
      <c r="AB57" s="212"/>
      <c r="AC57" s="212"/>
      <c r="AD57" s="212"/>
      <c r="AE57" s="212"/>
      <c r="AF57" s="212"/>
      <c r="AG57" s="212" t="s">
        <v>254</v>
      </c>
      <c r="AH57" s="212"/>
      <c r="AI57" s="212"/>
      <c r="AJ57" s="212"/>
      <c r="AK57" s="212"/>
      <c r="AL57" s="212"/>
      <c r="AM57" s="212"/>
      <c r="AN57" s="212"/>
      <c r="AO57" s="212"/>
      <c r="AP57" s="212"/>
      <c r="AQ57" s="212"/>
      <c r="AR57" s="212"/>
      <c r="AS57" s="212"/>
      <c r="AT57" s="212"/>
      <c r="AU57" s="212"/>
      <c r="AV57" s="212"/>
      <c r="AW57" s="212"/>
      <c r="AX57" s="212"/>
      <c r="AY57" s="212"/>
      <c r="AZ57" s="212"/>
      <c r="BA57" s="251" t="str">
        <f>C57</f>
        <v>Položka obsahuje demontáž stávajících napájecích kabelů v prostoru ČS a stoupacího vedení k transformátorům TR1-2, včetně vodotěsného zapravení prostupů z venkovního prostoru do objektu ČS.</v>
      </c>
      <c r="BB57" s="212"/>
      <c r="BC57" s="212"/>
      <c r="BD57" s="212"/>
      <c r="BE57" s="212"/>
      <c r="BF57" s="212"/>
      <c r="BG57" s="212"/>
      <c r="BH57" s="212"/>
    </row>
    <row r="58" spans="1:60" outlineLevel="1" x14ac:dyDescent="0.2">
      <c r="A58" s="231">
        <v>34</v>
      </c>
      <c r="B58" s="232" t="s">
        <v>330</v>
      </c>
      <c r="C58" s="247" t="s">
        <v>331</v>
      </c>
      <c r="D58" s="233" t="s">
        <v>242</v>
      </c>
      <c r="E58" s="234">
        <v>1</v>
      </c>
      <c r="F58" s="235"/>
      <c r="G58" s="236">
        <f>ROUND(E58*F58,2)</f>
        <v>0</v>
      </c>
      <c r="H58" s="235"/>
      <c r="I58" s="236">
        <f>ROUND(E58*H58,2)</f>
        <v>0</v>
      </c>
      <c r="J58" s="235"/>
      <c r="K58" s="236">
        <f>ROUND(E58*J58,2)</f>
        <v>0</v>
      </c>
      <c r="L58" s="236">
        <v>21</v>
      </c>
      <c r="M58" s="236">
        <f>G58*(1+L58/100)</f>
        <v>0</v>
      </c>
      <c r="N58" s="234">
        <v>0</v>
      </c>
      <c r="O58" s="234">
        <f>ROUND(E58*N58,2)</f>
        <v>0</v>
      </c>
      <c r="P58" s="234">
        <v>0</v>
      </c>
      <c r="Q58" s="234">
        <f>ROUND(E58*P58,2)</f>
        <v>0</v>
      </c>
      <c r="R58" s="236"/>
      <c r="S58" s="236" t="s">
        <v>209</v>
      </c>
      <c r="T58" s="237" t="s">
        <v>203</v>
      </c>
      <c r="U58" s="222">
        <v>0</v>
      </c>
      <c r="V58" s="222">
        <f>ROUND(E58*U58,2)</f>
        <v>0</v>
      </c>
      <c r="W58" s="222"/>
      <c r="X58" s="222" t="s">
        <v>244</v>
      </c>
      <c r="Y58" s="222" t="s">
        <v>205</v>
      </c>
      <c r="Z58" s="212"/>
      <c r="AA58" s="212"/>
      <c r="AB58" s="212"/>
      <c r="AC58" s="212"/>
      <c r="AD58" s="212"/>
      <c r="AE58" s="212"/>
      <c r="AF58" s="212"/>
      <c r="AG58" s="212" t="s">
        <v>245</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2" x14ac:dyDescent="0.2">
      <c r="A59" s="219"/>
      <c r="B59" s="220"/>
      <c r="C59" s="253" t="s">
        <v>332</v>
      </c>
      <c r="D59" s="252"/>
      <c r="E59" s="252"/>
      <c r="F59" s="252"/>
      <c r="G59" s="252"/>
      <c r="H59" s="222"/>
      <c r="I59" s="222"/>
      <c r="J59" s="222"/>
      <c r="K59" s="222"/>
      <c r="L59" s="222"/>
      <c r="M59" s="222"/>
      <c r="N59" s="221"/>
      <c r="O59" s="221"/>
      <c r="P59" s="221"/>
      <c r="Q59" s="221"/>
      <c r="R59" s="222"/>
      <c r="S59" s="222"/>
      <c r="T59" s="222"/>
      <c r="U59" s="222"/>
      <c r="V59" s="222"/>
      <c r="W59" s="222"/>
      <c r="X59" s="222"/>
      <c r="Y59" s="222"/>
      <c r="Z59" s="212"/>
      <c r="AA59" s="212"/>
      <c r="AB59" s="212"/>
      <c r="AC59" s="212"/>
      <c r="AD59" s="212"/>
      <c r="AE59" s="212"/>
      <c r="AF59" s="212"/>
      <c r="AG59" s="212" t="s">
        <v>254</v>
      </c>
      <c r="AH59" s="212"/>
      <c r="AI59" s="212"/>
      <c r="AJ59" s="212"/>
      <c r="AK59" s="212"/>
      <c r="AL59" s="212"/>
      <c r="AM59" s="212"/>
      <c r="AN59" s="212"/>
      <c r="AO59" s="212"/>
      <c r="AP59" s="212"/>
      <c r="AQ59" s="212"/>
      <c r="AR59" s="212"/>
      <c r="AS59" s="212"/>
      <c r="AT59" s="212"/>
      <c r="AU59" s="212"/>
      <c r="AV59" s="212"/>
      <c r="AW59" s="212"/>
      <c r="AX59" s="212"/>
      <c r="AY59" s="212"/>
      <c r="AZ59" s="212"/>
      <c r="BA59" s="251" t="str">
        <f>C59</f>
        <v>Položka obsahuje koordinaci s poskytovatelem připojení EG.D při výpínání/zapínání odpínače VN 22kV před trafem.</v>
      </c>
      <c r="BB59" s="212"/>
      <c r="BC59" s="212"/>
      <c r="BD59" s="212"/>
      <c r="BE59" s="212"/>
      <c r="BF59" s="212"/>
      <c r="BG59" s="212"/>
      <c r="BH59" s="212"/>
    </row>
    <row r="60" spans="1:60" x14ac:dyDescent="0.2">
      <c r="A60" s="224" t="s">
        <v>197</v>
      </c>
      <c r="B60" s="225" t="s">
        <v>156</v>
      </c>
      <c r="C60" s="245" t="s">
        <v>157</v>
      </c>
      <c r="D60" s="226"/>
      <c r="E60" s="227"/>
      <c r="F60" s="228"/>
      <c r="G60" s="228">
        <f>SUMIF(AG61:AG75,"&lt;&gt;NOR",G61:G75)</f>
        <v>0</v>
      </c>
      <c r="H60" s="228"/>
      <c r="I60" s="228">
        <f>SUM(I61:I75)</f>
        <v>0</v>
      </c>
      <c r="J60" s="228"/>
      <c r="K60" s="228">
        <f>SUM(K61:K75)</f>
        <v>0</v>
      </c>
      <c r="L60" s="228"/>
      <c r="M60" s="228">
        <f>SUM(M61:M75)</f>
        <v>0</v>
      </c>
      <c r="N60" s="227"/>
      <c r="O60" s="227">
        <f>SUM(O61:O75)</f>
        <v>0</v>
      </c>
      <c r="P60" s="227"/>
      <c r="Q60" s="227">
        <f>SUM(Q61:Q75)</f>
        <v>0</v>
      </c>
      <c r="R60" s="228"/>
      <c r="S60" s="228"/>
      <c r="T60" s="229"/>
      <c r="U60" s="223"/>
      <c r="V60" s="223">
        <f>SUM(V61:V75)</f>
        <v>0</v>
      </c>
      <c r="W60" s="223"/>
      <c r="X60" s="223"/>
      <c r="Y60" s="223"/>
      <c r="AG60" t="s">
        <v>198</v>
      </c>
    </row>
    <row r="61" spans="1:60" outlineLevel="1" x14ac:dyDescent="0.2">
      <c r="A61" s="238">
        <v>35</v>
      </c>
      <c r="B61" s="239" t="s">
        <v>333</v>
      </c>
      <c r="C61" s="246" t="s">
        <v>334</v>
      </c>
      <c r="D61" s="240" t="s">
        <v>242</v>
      </c>
      <c r="E61" s="241">
        <v>1</v>
      </c>
      <c r="F61" s="242"/>
      <c r="G61" s="243">
        <f>ROUND(E61*F61,2)</f>
        <v>0</v>
      </c>
      <c r="H61" s="242"/>
      <c r="I61" s="243">
        <f>ROUND(E61*H61,2)</f>
        <v>0</v>
      </c>
      <c r="J61" s="242"/>
      <c r="K61" s="243">
        <f>ROUND(E61*J61,2)</f>
        <v>0</v>
      </c>
      <c r="L61" s="243">
        <v>21</v>
      </c>
      <c r="M61" s="243">
        <f>G61*(1+L61/100)</f>
        <v>0</v>
      </c>
      <c r="N61" s="241">
        <v>0</v>
      </c>
      <c r="O61" s="241">
        <f>ROUND(E61*N61,2)</f>
        <v>0</v>
      </c>
      <c r="P61" s="241">
        <v>0</v>
      </c>
      <c r="Q61" s="241">
        <f>ROUND(E61*P61,2)</f>
        <v>0</v>
      </c>
      <c r="R61" s="243"/>
      <c r="S61" s="243" t="s">
        <v>209</v>
      </c>
      <c r="T61" s="244" t="s">
        <v>203</v>
      </c>
      <c r="U61" s="222">
        <v>0</v>
      </c>
      <c r="V61" s="222">
        <f>ROUND(E61*U61,2)</f>
        <v>0</v>
      </c>
      <c r="W61" s="222"/>
      <c r="X61" s="222" t="s">
        <v>244</v>
      </c>
      <c r="Y61" s="222" t="s">
        <v>205</v>
      </c>
      <c r="Z61" s="212"/>
      <c r="AA61" s="212"/>
      <c r="AB61" s="212"/>
      <c r="AC61" s="212"/>
      <c r="AD61" s="212"/>
      <c r="AE61" s="212"/>
      <c r="AF61" s="212"/>
      <c r="AG61" s="212" t="s">
        <v>245</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38">
        <v>36</v>
      </c>
      <c r="B62" s="239" t="s">
        <v>335</v>
      </c>
      <c r="C62" s="246" t="s">
        <v>336</v>
      </c>
      <c r="D62" s="240" t="s">
        <v>262</v>
      </c>
      <c r="E62" s="241">
        <v>160</v>
      </c>
      <c r="F62" s="242"/>
      <c r="G62" s="243">
        <f>ROUND(E62*F62,2)</f>
        <v>0</v>
      </c>
      <c r="H62" s="242"/>
      <c r="I62" s="243">
        <f>ROUND(E62*H62,2)</f>
        <v>0</v>
      </c>
      <c r="J62" s="242"/>
      <c r="K62" s="243">
        <f>ROUND(E62*J62,2)</f>
        <v>0</v>
      </c>
      <c r="L62" s="243">
        <v>21</v>
      </c>
      <c r="M62" s="243">
        <f>G62*(1+L62/100)</f>
        <v>0</v>
      </c>
      <c r="N62" s="241">
        <v>0</v>
      </c>
      <c r="O62" s="241">
        <f>ROUND(E62*N62,2)</f>
        <v>0</v>
      </c>
      <c r="P62" s="241">
        <v>0</v>
      </c>
      <c r="Q62" s="241">
        <f>ROUND(E62*P62,2)</f>
        <v>0</v>
      </c>
      <c r="R62" s="243"/>
      <c r="S62" s="243" t="s">
        <v>209</v>
      </c>
      <c r="T62" s="244" t="s">
        <v>203</v>
      </c>
      <c r="U62" s="222">
        <v>0</v>
      </c>
      <c r="V62" s="222">
        <f>ROUND(E62*U62,2)</f>
        <v>0</v>
      </c>
      <c r="W62" s="222"/>
      <c r="X62" s="222" t="s">
        <v>244</v>
      </c>
      <c r="Y62" s="222" t="s">
        <v>205</v>
      </c>
      <c r="Z62" s="212"/>
      <c r="AA62" s="212"/>
      <c r="AB62" s="212"/>
      <c r="AC62" s="212"/>
      <c r="AD62" s="212"/>
      <c r="AE62" s="212"/>
      <c r="AF62" s="212"/>
      <c r="AG62" s="212" t="s">
        <v>245</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38">
        <v>37</v>
      </c>
      <c r="B63" s="239" t="s">
        <v>337</v>
      </c>
      <c r="C63" s="246" t="s">
        <v>338</v>
      </c>
      <c r="D63" s="240" t="s">
        <v>262</v>
      </c>
      <c r="E63" s="241">
        <v>10</v>
      </c>
      <c r="F63" s="242"/>
      <c r="G63" s="243">
        <f>ROUND(E63*F63,2)</f>
        <v>0</v>
      </c>
      <c r="H63" s="242"/>
      <c r="I63" s="243">
        <f>ROUND(E63*H63,2)</f>
        <v>0</v>
      </c>
      <c r="J63" s="242"/>
      <c r="K63" s="243">
        <f>ROUND(E63*J63,2)</f>
        <v>0</v>
      </c>
      <c r="L63" s="243">
        <v>21</v>
      </c>
      <c r="M63" s="243">
        <f>G63*(1+L63/100)</f>
        <v>0</v>
      </c>
      <c r="N63" s="241">
        <v>0</v>
      </c>
      <c r="O63" s="241">
        <f>ROUND(E63*N63,2)</f>
        <v>0</v>
      </c>
      <c r="P63" s="241">
        <v>0</v>
      </c>
      <c r="Q63" s="241">
        <f>ROUND(E63*P63,2)</f>
        <v>0</v>
      </c>
      <c r="R63" s="243"/>
      <c r="S63" s="243" t="s">
        <v>209</v>
      </c>
      <c r="T63" s="244" t="s">
        <v>203</v>
      </c>
      <c r="U63" s="222">
        <v>0</v>
      </c>
      <c r="V63" s="222">
        <f>ROUND(E63*U63,2)</f>
        <v>0</v>
      </c>
      <c r="W63" s="222"/>
      <c r="X63" s="222" t="s">
        <v>244</v>
      </c>
      <c r="Y63" s="222" t="s">
        <v>205</v>
      </c>
      <c r="Z63" s="212"/>
      <c r="AA63" s="212"/>
      <c r="AB63" s="212"/>
      <c r="AC63" s="212"/>
      <c r="AD63" s="212"/>
      <c r="AE63" s="212"/>
      <c r="AF63" s="212"/>
      <c r="AG63" s="212" t="s">
        <v>245</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38">
        <v>38</v>
      </c>
      <c r="B64" s="239" t="s">
        <v>339</v>
      </c>
      <c r="C64" s="246" t="s">
        <v>340</v>
      </c>
      <c r="D64" s="240" t="s">
        <v>262</v>
      </c>
      <c r="E64" s="241">
        <v>50</v>
      </c>
      <c r="F64" s="242"/>
      <c r="G64" s="243">
        <f>ROUND(E64*F64,2)</f>
        <v>0</v>
      </c>
      <c r="H64" s="242"/>
      <c r="I64" s="243">
        <f>ROUND(E64*H64,2)</f>
        <v>0</v>
      </c>
      <c r="J64" s="242"/>
      <c r="K64" s="243">
        <f>ROUND(E64*J64,2)</f>
        <v>0</v>
      </c>
      <c r="L64" s="243">
        <v>21</v>
      </c>
      <c r="M64" s="243">
        <f>G64*(1+L64/100)</f>
        <v>0</v>
      </c>
      <c r="N64" s="241">
        <v>0</v>
      </c>
      <c r="O64" s="241">
        <f>ROUND(E64*N64,2)</f>
        <v>0</v>
      </c>
      <c r="P64" s="241">
        <v>0</v>
      </c>
      <c r="Q64" s="241">
        <f>ROUND(E64*P64,2)</f>
        <v>0</v>
      </c>
      <c r="R64" s="243"/>
      <c r="S64" s="243" t="s">
        <v>209</v>
      </c>
      <c r="T64" s="244" t="s">
        <v>203</v>
      </c>
      <c r="U64" s="222">
        <v>0</v>
      </c>
      <c r="V64" s="222">
        <f>ROUND(E64*U64,2)</f>
        <v>0</v>
      </c>
      <c r="W64" s="222"/>
      <c r="X64" s="222" t="s">
        <v>244</v>
      </c>
      <c r="Y64" s="222" t="s">
        <v>205</v>
      </c>
      <c r="Z64" s="212"/>
      <c r="AA64" s="212"/>
      <c r="AB64" s="212"/>
      <c r="AC64" s="212"/>
      <c r="AD64" s="212"/>
      <c r="AE64" s="212"/>
      <c r="AF64" s="212"/>
      <c r="AG64" s="212" t="s">
        <v>245</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38">
        <v>39</v>
      </c>
      <c r="B65" s="239" t="s">
        <v>341</v>
      </c>
      <c r="C65" s="246" t="s">
        <v>342</v>
      </c>
      <c r="D65" s="240" t="s">
        <v>242</v>
      </c>
      <c r="E65" s="241">
        <v>1</v>
      </c>
      <c r="F65" s="242"/>
      <c r="G65" s="243">
        <f>ROUND(E65*F65,2)</f>
        <v>0</v>
      </c>
      <c r="H65" s="242"/>
      <c r="I65" s="243">
        <f>ROUND(E65*H65,2)</f>
        <v>0</v>
      </c>
      <c r="J65" s="242"/>
      <c r="K65" s="243">
        <f>ROUND(E65*J65,2)</f>
        <v>0</v>
      </c>
      <c r="L65" s="243">
        <v>21</v>
      </c>
      <c r="M65" s="243">
        <f>G65*(1+L65/100)</f>
        <v>0</v>
      </c>
      <c r="N65" s="241">
        <v>0</v>
      </c>
      <c r="O65" s="241">
        <f>ROUND(E65*N65,2)</f>
        <v>0</v>
      </c>
      <c r="P65" s="241">
        <v>0</v>
      </c>
      <c r="Q65" s="241">
        <f>ROUND(E65*P65,2)</f>
        <v>0</v>
      </c>
      <c r="R65" s="243"/>
      <c r="S65" s="243" t="s">
        <v>209</v>
      </c>
      <c r="T65" s="244" t="s">
        <v>203</v>
      </c>
      <c r="U65" s="222">
        <v>0</v>
      </c>
      <c r="V65" s="222">
        <f>ROUND(E65*U65,2)</f>
        <v>0</v>
      </c>
      <c r="W65" s="222"/>
      <c r="X65" s="222" t="s">
        <v>244</v>
      </c>
      <c r="Y65" s="222" t="s">
        <v>205</v>
      </c>
      <c r="Z65" s="212"/>
      <c r="AA65" s="212"/>
      <c r="AB65" s="212"/>
      <c r="AC65" s="212"/>
      <c r="AD65" s="212"/>
      <c r="AE65" s="212"/>
      <c r="AF65" s="212"/>
      <c r="AG65" s="212" t="s">
        <v>245</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38">
        <v>40</v>
      </c>
      <c r="B66" s="239" t="s">
        <v>343</v>
      </c>
      <c r="C66" s="246" t="s">
        <v>344</v>
      </c>
      <c r="D66" s="240" t="s">
        <v>242</v>
      </c>
      <c r="E66" s="241">
        <v>1</v>
      </c>
      <c r="F66" s="242"/>
      <c r="G66" s="243">
        <f>ROUND(E66*F66,2)</f>
        <v>0</v>
      </c>
      <c r="H66" s="242"/>
      <c r="I66" s="243">
        <f>ROUND(E66*H66,2)</f>
        <v>0</v>
      </c>
      <c r="J66" s="242"/>
      <c r="K66" s="243">
        <f>ROUND(E66*J66,2)</f>
        <v>0</v>
      </c>
      <c r="L66" s="243">
        <v>21</v>
      </c>
      <c r="M66" s="243">
        <f>G66*(1+L66/100)</f>
        <v>0</v>
      </c>
      <c r="N66" s="241">
        <v>0</v>
      </c>
      <c r="O66" s="241">
        <f>ROUND(E66*N66,2)</f>
        <v>0</v>
      </c>
      <c r="P66" s="241">
        <v>0</v>
      </c>
      <c r="Q66" s="241">
        <f>ROUND(E66*P66,2)</f>
        <v>0</v>
      </c>
      <c r="R66" s="243"/>
      <c r="S66" s="243" t="s">
        <v>209</v>
      </c>
      <c r="T66" s="244" t="s">
        <v>203</v>
      </c>
      <c r="U66" s="222">
        <v>0</v>
      </c>
      <c r="V66" s="222">
        <f>ROUND(E66*U66,2)</f>
        <v>0</v>
      </c>
      <c r="W66" s="222"/>
      <c r="X66" s="222" t="s">
        <v>244</v>
      </c>
      <c r="Y66" s="222" t="s">
        <v>205</v>
      </c>
      <c r="Z66" s="212"/>
      <c r="AA66" s="212"/>
      <c r="AB66" s="212"/>
      <c r="AC66" s="212"/>
      <c r="AD66" s="212"/>
      <c r="AE66" s="212"/>
      <c r="AF66" s="212"/>
      <c r="AG66" s="212" t="s">
        <v>245</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38">
        <v>41</v>
      </c>
      <c r="B67" s="239" t="s">
        <v>345</v>
      </c>
      <c r="C67" s="246" t="s">
        <v>346</v>
      </c>
      <c r="D67" s="240" t="s">
        <v>262</v>
      </c>
      <c r="E67" s="241">
        <v>130</v>
      </c>
      <c r="F67" s="242"/>
      <c r="G67" s="243">
        <f>ROUND(E67*F67,2)</f>
        <v>0</v>
      </c>
      <c r="H67" s="242"/>
      <c r="I67" s="243">
        <f>ROUND(E67*H67,2)</f>
        <v>0</v>
      </c>
      <c r="J67" s="242"/>
      <c r="K67" s="243">
        <f>ROUND(E67*J67,2)</f>
        <v>0</v>
      </c>
      <c r="L67" s="243">
        <v>21</v>
      </c>
      <c r="M67" s="243">
        <f>G67*(1+L67/100)</f>
        <v>0</v>
      </c>
      <c r="N67" s="241">
        <v>0</v>
      </c>
      <c r="O67" s="241">
        <f>ROUND(E67*N67,2)</f>
        <v>0</v>
      </c>
      <c r="P67" s="241">
        <v>0</v>
      </c>
      <c r="Q67" s="241">
        <f>ROUND(E67*P67,2)</f>
        <v>0</v>
      </c>
      <c r="R67" s="243"/>
      <c r="S67" s="243" t="s">
        <v>209</v>
      </c>
      <c r="T67" s="244" t="s">
        <v>203</v>
      </c>
      <c r="U67" s="222">
        <v>0</v>
      </c>
      <c r="V67" s="222">
        <f>ROUND(E67*U67,2)</f>
        <v>0</v>
      </c>
      <c r="W67" s="222"/>
      <c r="X67" s="222" t="s">
        <v>244</v>
      </c>
      <c r="Y67" s="222" t="s">
        <v>205</v>
      </c>
      <c r="Z67" s="212"/>
      <c r="AA67" s="212"/>
      <c r="AB67" s="212"/>
      <c r="AC67" s="212"/>
      <c r="AD67" s="212"/>
      <c r="AE67" s="212"/>
      <c r="AF67" s="212"/>
      <c r="AG67" s="212" t="s">
        <v>245</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31">
        <v>42</v>
      </c>
      <c r="B68" s="232" t="s">
        <v>347</v>
      </c>
      <c r="C68" s="247" t="s">
        <v>348</v>
      </c>
      <c r="D68" s="233" t="s">
        <v>262</v>
      </c>
      <c r="E68" s="234">
        <v>12</v>
      </c>
      <c r="F68" s="235"/>
      <c r="G68" s="236">
        <f>ROUND(E68*F68,2)</f>
        <v>0</v>
      </c>
      <c r="H68" s="235"/>
      <c r="I68" s="236">
        <f>ROUND(E68*H68,2)</f>
        <v>0</v>
      </c>
      <c r="J68" s="235"/>
      <c r="K68" s="236">
        <f>ROUND(E68*J68,2)</f>
        <v>0</v>
      </c>
      <c r="L68" s="236">
        <v>21</v>
      </c>
      <c r="M68" s="236">
        <f>G68*(1+L68/100)</f>
        <v>0</v>
      </c>
      <c r="N68" s="234">
        <v>0</v>
      </c>
      <c r="O68" s="234">
        <f>ROUND(E68*N68,2)</f>
        <v>0</v>
      </c>
      <c r="P68" s="234">
        <v>0</v>
      </c>
      <c r="Q68" s="234">
        <f>ROUND(E68*P68,2)</f>
        <v>0</v>
      </c>
      <c r="R68" s="236"/>
      <c r="S68" s="236" t="s">
        <v>209</v>
      </c>
      <c r="T68" s="237" t="s">
        <v>203</v>
      </c>
      <c r="U68" s="222">
        <v>0</v>
      </c>
      <c r="V68" s="222">
        <f>ROUND(E68*U68,2)</f>
        <v>0</v>
      </c>
      <c r="W68" s="222"/>
      <c r="X68" s="222" t="s">
        <v>244</v>
      </c>
      <c r="Y68" s="222" t="s">
        <v>205</v>
      </c>
      <c r="Z68" s="212"/>
      <c r="AA68" s="212"/>
      <c r="AB68" s="212"/>
      <c r="AC68" s="212"/>
      <c r="AD68" s="212"/>
      <c r="AE68" s="212"/>
      <c r="AF68" s="212"/>
      <c r="AG68" s="212" t="s">
        <v>245</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2" x14ac:dyDescent="0.2">
      <c r="A69" s="219"/>
      <c r="B69" s="220"/>
      <c r="C69" s="253" t="s">
        <v>349</v>
      </c>
      <c r="D69" s="252"/>
      <c r="E69" s="252"/>
      <c r="F69" s="252"/>
      <c r="G69" s="252"/>
      <c r="H69" s="222"/>
      <c r="I69" s="222"/>
      <c r="J69" s="222"/>
      <c r="K69" s="222"/>
      <c r="L69" s="222"/>
      <c r="M69" s="222"/>
      <c r="N69" s="221"/>
      <c r="O69" s="221"/>
      <c r="P69" s="221"/>
      <c r="Q69" s="221"/>
      <c r="R69" s="222"/>
      <c r="S69" s="222"/>
      <c r="T69" s="222"/>
      <c r="U69" s="222"/>
      <c r="V69" s="222"/>
      <c r="W69" s="222"/>
      <c r="X69" s="222"/>
      <c r="Y69" s="222"/>
      <c r="Z69" s="212"/>
      <c r="AA69" s="212"/>
      <c r="AB69" s="212"/>
      <c r="AC69" s="212"/>
      <c r="AD69" s="212"/>
      <c r="AE69" s="212"/>
      <c r="AF69" s="212"/>
      <c r="AG69" s="212" t="s">
        <v>254</v>
      </c>
      <c r="AH69" s="212"/>
      <c r="AI69" s="212"/>
      <c r="AJ69" s="212"/>
      <c r="AK69" s="212"/>
      <c r="AL69" s="212"/>
      <c r="AM69" s="212"/>
      <c r="AN69" s="212"/>
      <c r="AO69" s="212"/>
      <c r="AP69" s="212"/>
      <c r="AQ69" s="212"/>
      <c r="AR69" s="212"/>
      <c r="AS69" s="212"/>
      <c r="AT69" s="212"/>
      <c r="AU69" s="212"/>
      <c r="AV69" s="212"/>
      <c r="AW69" s="212"/>
      <c r="AX69" s="212"/>
      <c r="AY69" s="212"/>
      <c r="AZ69" s="212"/>
      <c r="BA69" s="251" t="str">
        <f>C69</f>
        <v>Kompletní výkop 350x800mm, zához 350x600mm, vč. pískového lože 100/100mm, hutnění a úpravy terénu. Osetí provede stavba.</v>
      </c>
      <c r="BB69" s="212"/>
      <c r="BC69" s="212"/>
      <c r="BD69" s="212"/>
      <c r="BE69" s="212"/>
      <c r="BF69" s="212"/>
      <c r="BG69" s="212"/>
      <c r="BH69" s="212"/>
    </row>
    <row r="70" spans="1:60" outlineLevel="1" x14ac:dyDescent="0.2">
      <c r="A70" s="231">
        <v>43</v>
      </c>
      <c r="B70" s="232" t="s">
        <v>350</v>
      </c>
      <c r="C70" s="247" t="s">
        <v>351</v>
      </c>
      <c r="D70" s="233" t="s">
        <v>262</v>
      </c>
      <c r="E70" s="234">
        <v>15</v>
      </c>
      <c r="F70" s="235"/>
      <c r="G70" s="236">
        <f>ROUND(E70*F70,2)</f>
        <v>0</v>
      </c>
      <c r="H70" s="235"/>
      <c r="I70" s="236">
        <f>ROUND(E70*H70,2)</f>
        <v>0</v>
      </c>
      <c r="J70" s="235"/>
      <c r="K70" s="236">
        <f>ROUND(E70*J70,2)</f>
        <v>0</v>
      </c>
      <c r="L70" s="236">
        <v>21</v>
      </c>
      <c r="M70" s="236">
        <f>G70*(1+L70/100)</f>
        <v>0</v>
      </c>
      <c r="N70" s="234">
        <v>0</v>
      </c>
      <c r="O70" s="234">
        <f>ROUND(E70*N70,2)</f>
        <v>0</v>
      </c>
      <c r="P70" s="234">
        <v>0</v>
      </c>
      <c r="Q70" s="234">
        <f>ROUND(E70*P70,2)</f>
        <v>0</v>
      </c>
      <c r="R70" s="236"/>
      <c r="S70" s="236" t="s">
        <v>209</v>
      </c>
      <c r="T70" s="237" t="s">
        <v>203</v>
      </c>
      <c r="U70" s="222">
        <v>0</v>
      </c>
      <c r="V70" s="222">
        <f>ROUND(E70*U70,2)</f>
        <v>0</v>
      </c>
      <c r="W70" s="222"/>
      <c r="X70" s="222" t="s">
        <v>244</v>
      </c>
      <c r="Y70" s="222" t="s">
        <v>205</v>
      </c>
      <c r="Z70" s="212"/>
      <c r="AA70" s="212"/>
      <c r="AB70" s="212"/>
      <c r="AC70" s="212"/>
      <c r="AD70" s="212"/>
      <c r="AE70" s="212"/>
      <c r="AF70" s="212"/>
      <c r="AG70" s="212" t="s">
        <v>245</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2" x14ac:dyDescent="0.2">
      <c r="A71" s="219"/>
      <c r="B71" s="220"/>
      <c r="C71" s="253" t="s">
        <v>352</v>
      </c>
      <c r="D71" s="252"/>
      <c r="E71" s="252"/>
      <c r="F71" s="252"/>
      <c r="G71" s="252"/>
      <c r="H71" s="222"/>
      <c r="I71" s="222"/>
      <c r="J71" s="222"/>
      <c r="K71" s="222"/>
      <c r="L71" s="222"/>
      <c r="M71" s="222"/>
      <c r="N71" s="221"/>
      <c r="O71" s="221"/>
      <c r="P71" s="221"/>
      <c r="Q71" s="221"/>
      <c r="R71" s="222"/>
      <c r="S71" s="222"/>
      <c r="T71" s="222"/>
      <c r="U71" s="222"/>
      <c r="V71" s="222"/>
      <c r="W71" s="222"/>
      <c r="X71" s="222"/>
      <c r="Y71" s="222"/>
      <c r="Z71" s="212"/>
      <c r="AA71" s="212"/>
      <c r="AB71" s="212"/>
      <c r="AC71" s="212"/>
      <c r="AD71" s="212"/>
      <c r="AE71" s="212"/>
      <c r="AF71" s="212"/>
      <c r="AG71" s="212" t="s">
        <v>254</v>
      </c>
      <c r="AH71" s="212"/>
      <c r="AI71" s="212"/>
      <c r="AJ71" s="212"/>
      <c r="AK71" s="212"/>
      <c r="AL71" s="212"/>
      <c r="AM71" s="212"/>
      <c r="AN71" s="212"/>
      <c r="AO71" s="212"/>
      <c r="AP71" s="212"/>
      <c r="AQ71" s="212"/>
      <c r="AR71" s="212"/>
      <c r="AS71" s="212"/>
      <c r="AT71" s="212"/>
      <c r="AU71" s="212"/>
      <c r="AV71" s="212"/>
      <c r="AW71" s="212"/>
      <c r="AX71" s="212"/>
      <c r="AY71" s="212"/>
      <c r="AZ71" s="212"/>
      <c r="BA71" s="251" t="str">
        <f>C71</f>
        <v>Kompletní výkop 500x800mm, zához 500x600mm, vč. pískového lože 100/100mm, hutnění a úpravy terénu. Osetí provede stavba.</v>
      </c>
      <c r="BB71" s="212"/>
      <c r="BC71" s="212"/>
      <c r="BD71" s="212"/>
      <c r="BE71" s="212"/>
      <c r="BF71" s="212"/>
      <c r="BG71" s="212"/>
      <c r="BH71" s="212"/>
    </row>
    <row r="72" spans="1:60" outlineLevel="1" x14ac:dyDescent="0.2">
      <c r="A72" s="231">
        <v>44</v>
      </c>
      <c r="B72" s="232" t="s">
        <v>353</v>
      </c>
      <c r="C72" s="247" t="s">
        <v>354</v>
      </c>
      <c r="D72" s="233" t="s">
        <v>262</v>
      </c>
      <c r="E72" s="234">
        <v>15</v>
      </c>
      <c r="F72" s="235"/>
      <c r="G72" s="236">
        <f>ROUND(E72*F72,2)</f>
        <v>0</v>
      </c>
      <c r="H72" s="235"/>
      <c r="I72" s="236">
        <f>ROUND(E72*H72,2)</f>
        <v>0</v>
      </c>
      <c r="J72" s="235"/>
      <c r="K72" s="236">
        <f>ROUND(E72*J72,2)</f>
        <v>0</v>
      </c>
      <c r="L72" s="236">
        <v>21</v>
      </c>
      <c r="M72" s="236">
        <f>G72*(1+L72/100)</f>
        <v>0</v>
      </c>
      <c r="N72" s="234">
        <v>0</v>
      </c>
      <c r="O72" s="234">
        <f>ROUND(E72*N72,2)</f>
        <v>0</v>
      </c>
      <c r="P72" s="234">
        <v>0</v>
      </c>
      <c r="Q72" s="234">
        <f>ROUND(E72*P72,2)</f>
        <v>0</v>
      </c>
      <c r="R72" s="236"/>
      <c r="S72" s="236" t="s">
        <v>209</v>
      </c>
      <c r="T72" s="237" t="s">
        <v>203</v>
      </c>
      <c r="U72" s="222">
        <v>0</v>
      </c>
      <c r="V72" s="222">
        <f>ROUND(E72*U72,2)</f>
        <v>0</v>
      </c>
      <c r="W72" s="222"/>
      <c r="X72" s="222" t="s">
        <v>244</v>
      </c>
      <c r="Y72" s="222" t="s">
        <v>205</v>
      </c>
      <c r="Z72" s="212"/>
      <c r="AA72" s="212"/>
      <c r="AB72" s="212"/>
      <c r="AC72" s="212"/>
      <c r="AD72" s="212"/>
      <c r="AE72" s="212"/>
      <c r="AF72" s="212"/>
      <c r="AG72" s="212" t="s">
        <v>245</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2" x14ac:dyDescent="0.2">
      <c r="A73" s="219"/>
      <c r="B73" s="220"/>
      <c r="C73" s="253" t="s">
        <v>355</v>
      </c>
      <c r="D73" s="252"/>
      <c r="E73" s="252"/>
      <c r="F73" s="252"/>
      <c r="G73" s="252"/>
      <c r="H73" s="222"/>
      <c r="I73" s="222"/>
      <c r="J73" s="222"/>
      <c r="K73" s="222"/>
      <c r="L73" s="222"/>
      <c r="M73" s="222"/>
      <c r="N73" s="221"/>
      <c r="O73" s="221"/>
      <c r="P73" s="221"/>
      <c r="Q73" s="221"/>
      <c r="R73" s="222"/>
      <c r="S73" s="222"/>
      <c r="T73" s="222"/>
      <c r="U73" s="222"/>
      <c r="V73" s="222"/>
      <c r="W73" s="222"/>
      <c r="X73" s="222"/>
      <c r="Y73" s="222"/>
      <c r="Z73" s="212"/>
      <c r="AA73" s="212"/>
      <c r="AB73" s="212"/>
      <c r="AC73" s="212"/>
      <c r="AD73" s="212"/>
      <c r="AE73" s="212"/>
      <c r="AF73" s="212"/>
      <c r="AG73" s="212" t="s">
        <v>254</v>
      </c>
      <c r="AH73" s="212"/>
      <c r="AI73" s="212"/>
      <c r="AJ73" s="212"/>
      <c r="AK73" s="212"/>
      <c r="AL73" s="212"/>
      <c r="AM73" s="212"/>
      <c r="AN73" s="212"/>
      <c r="AO73" s="212"/>
      <c r="AP73" s="212"/>
      <c r="AQ73" s="212"/>
      <c r="AR73" s="212"/>
      <c r="AS73" s="212"/>
      <c r="AT73" s="212"/>
      <c r="AU73" s="212"/>
      <c r="AV73" s="212"/>
      <c r="AW73" s="212"/>
      <c r="AX73" s="212"/>
      <c r="AY73" s="212"/>
      <c r="AZ73" s="212"/>
      <c r="BA73" s="251" t="str">
        <f>C73</f>
        <v>Kompletní výkop 1000x800mm, zához 1000x600mm, vč. pískového lože 100/100mm, hutnění a úpravy terénu. Osetí provede stavba.</v>
      </c>
      <c r="BB73" s="212"/>
      <c r="BC73" s="212"/>
      <c r="BD73" s="212"/>
      <c r="BE73" s="212"/>
      <c r="BF73" s="212"/>
      <c r="BG73" s="212"/>
      <c r="BH73" s="212"/>
    </row>
    <row r="74" spans="1:60" outlineLevel="1" x14ac:dyDescent="0.2">
      <c r="A74" s="231">
        <v>45</v>
      </c>
      <c r="B74" s="232" t="s">
        <v>356</v>
      </c>
      <c r="C74" s="247" t="s">
        <v>357</v>
      </c>
      <c r="D74" s="233" t="s">
        <v>262</v>
      </c>
      <c r="E74" s="234">
        <v>8</v>
      </c>
      <c r="F74" s="235"/>
      <c r="G74" s="236">
        <f>ROUND(E74*F74,2)</f>
        <v>0</v>
      </c>
      <c r="H74" s="235"/>
      <c r="I74" s="236">
        <f>ROUND(E74*H74,2)</f>
        <v>0</v>
      </c>
      <c r="J74" s="235"/>
      <c r="K74" s="236">
        <f>ROUND(E74*J74,2)</f>
        <v>0</v>
      </c>
      <c r="L74" s="236">
        <v>21</v>
      </c>
      <c r="M74" s="236">
        <f>G74*(1+L74/100)</f>
        <v>0</v>
      </c>
      <c r="N74" s="234">
        <v>0</v>
      </c>
      <c r="O74" s="234">
        <f>ROUND(E74*N74,2)</f>
        <v>0</v>
      </c>
      <c r="P74" s="234">
        <v>0</v>
      </c>
      <c r="Q74" s="234">
        <f>ROUND(E74*P74,2)</f>
        <v>0</v>
      </c>
      <c r="R74" s="236"/>
      <c r="S74" s="236" t="s">
        <v>209</v>
      </c>
      <c r="T74" s="237" t="s">
        <v>203</v>
      </c>
      <c r="U74" s="222">
        <v>0</v>
      </c>
      <c r="V74" s="222">
        <f>ROUND(E74*U74,2)</f>
        <v>0</v>
      </c>
      <c r="W74" s="222"/>
      <c r="X74" s="222" t="s">
        <v>244</v>
      </c>
      <c r="Y74" s="222" t="s">
        <v>205</v>
      </c>
      <c r="Z74" s="212"/>
      <c r="AA74" s="212"/>
      <c r="AB74" s="212"/>
      <c r="AC74" s="212"/>
      <c r="AD74" s="212"/>
      <c r="AE74" s="212"/>
      <c r="AF74" s="212"/>
      <c r="AG74" s="212" t="s">
        <v>245</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ht="22.5" outlineLevel="2" x14ac:dyDescent="0.2">
      <c r="A75" s="219"/>
      <c r="B75" s="220"/>
      <c r="C75" s="253" t="s">
        <v>358</v>
      </c>
      <c r="D75" s="252"/>
      <c r="E75" s="252"/>
      <c r="F75" s="252"/>
      <c r="G75" s="252"/>
      <c r="H75" s="222"/>
      <c r="I75" s="222"/>
      <c r="J75" s="222"/>
      <c r="K75" s="222"/>
      <c r="L75" s="222"/>
      <c r="M75" s="222"/>
      <c r="N75" s="221"/>
      <c r="O75" s="221"/>
      <c r="P75" s="221"/>
      <c r="Q75" s="221"/>
      <c r="R75" s="222"/>
      <c r="S75" s="222"/>
      <c r="T75" s="222"/>
      <c r="U75" s="222"/>
      <c r="V75" s="222"/>
      <c r="W75" s="222"/>
      <c r="X75" s="222"/>
      <c r="Y75" s="222"/>
      <c r="Z75" s="212"/>
      <c r="AA75" s="212"/>
      <c r="AB75" s="212"/>
      <c r="AC75" s="212"/>
      <c r="AD75" s="212"/>
      <c r="AE75" s="212"/>
      <c r="AF75" s="212"/>
      <c r="AG75" s="212" t="s">
        <v>254</v>
      </c>
      <c r="AH75" s="212"/>
      <c r="AI75" s="212"/>
      <c r="AJ75" s="212"/>
      <c r="AK75" s="212"/>
      <c r="AL75" s="212"/>
      <c r="AM75" s="212"/>
      <c r="AN75" s="212"/>
      <c r="AO75" s="212"/>
      <c r="AP75" s="212"/>
      <c r="AQ75" s="212"/>
      <c r="AR75" s="212"/>
      <c r="AS75" s="212"/>
      <c r="AT75" s="212"/>
      <c r="AU75" s="212"/>
      <c r="AV75" s="212"/>
      <c r="AW75" s="212"/>
      <c r="AX75" s="212"/>
      <c r="AY75" s="212"/>
      <c r="AZ75" s="212"/>
      <c r="BA75" s="251" t="str">
        <f>C75</f>
        <v>Kompletní výkop 1000x1200mm, zához 1000x1000mm, vč. řezání a bourání betonového povrchu do tl. 200mm, betonového lože 100mm, obetonování chrániček, zásyp, hutnění, nová podkladová vrstva komunikace a finální betonový povrch.</v>
      </c>
      <c r="BB75" s="212"/>
      <c r="BC75" s="212"/>
      <c r="BD75" s="212"/>
      <c r="BE75" s="212"/>
      <c r="BF75" s="212"/>
      <c r="BG75" s="212"/>
      <c r="BH75" s="212"/>
    </row>
    <row r="76" spans="1:60" x14ac:dyDescent="0.2">
      <c r="A76" s="224" t="s">
        <v>197</v>
      </c>
      <c r="B76" s="225" t="s">
        <v>162</v>
      </c>
      <c r="C76" s="245" t="s">
        <v>163</v>
      </c>
      <c r="D76" s="226"/>
      <c r="E76" s="227"/>
      <c r="F76" s="228"/>
      <c r="G76" s="228">
        <f>SUMIF(AG77:AG78,"&lt;&gt;NOR",G77:G78)</f>
        <v>0</v>
      </c>
      <c r="H76" s="228"/>
      <c r="I76" s="228">
        <f>SUM(I77:I78)</f>
        <v>0</v>
      </c>
      <c r="J76" s="228"/>
      <c r="K76" s="228">
        <f>SUM(K77:K78)</f>
        <v>0</v>
      </c>
      <c r="L76" s="228"/>
      <c r="M76" s="228">
        <f>SUM(M77:M78)</f>
        <v>0</v>
      </c>
      <c r="N76" s="227"/>
      <c r="O76" s="227">
        <f>SUM(O77:O78)</f>
        <v>0</v>
      </c>
      <c r="P76" s="227"/>
      <c r="Q76" s="227">
        <f>SUM(Q77:Q78)</f>
        <v>0</v>
      </c>
      <c r="R76" s="228"/>
      <c r="S76" s="228"/>
      <c r="T76" s="229"/>
      <c r="U76" s="223"/>
      <c r="V76" s="223">
        <f>SUM(V77:V78)</f>
        <v>0</v>
      </c>
      <c r="W76" s="223"/>
      <c r="X76" s="223"/>
      <c r="Y76" s="223"/>
      <c r="AG76" t="s">
        <v>198</v>
      </c>
    </row>
    <row r="77" spans="1:60" outlineLevel="1" x14ac:dyDescent="0.2">
      <c r="A77" s="231">
        <v>46</v>
      </c>
      <c r="B77" s="232" t="s">
        <v>359</v>
      </c>
      <c r="C77" s="247" t="s">
        <v>360</v>
      </c>
      <c r="D77" s="233" t="s">
        <v>242</v>
      </c>
      <c r="E77" s="234">
        <v>1</v>
      </c>
      <c r="F77" s="235"/>
      <c r="G77" s="236">
        <f>ROUND(E77*F77,2)</f>
        <v>0</v>
      </c>
      <c r="H77" s="235"/>
      <c r="I77" s="236">
        <f>ROUND(E77*H77,2)</f>
        <v>0</v>
      </c>
      <c r="J77" s="235"/>
      <c r="K77" s="236">
        <f>ROUND(E77*J77,2)</f>
        <v>0</v>
      </c>
      <c r="L77" s="236">
        <v>21</v>
      </c>
      <c r="M77" s="236">
        <f>G77*(1+L77/100)</f>
        <v>0</v>
      </c>
      <c r="N77" s="234">
        <v>0</v>
      </c>
      <c r="O77" s="234">
        <f>ROUND(E77*N77,2)</f>
        <v>0</v>
      </c>
      <c r="P77" s="234">
        <v>0</v>
      </c>
      <c r="Q77" s="234">
        <f>ROUND(E77*P77,2)</f>
        <v>0</v>
      </c>
      <c r="R77" s="236"/>
      <c r="S77" s="236" t="s">
        <v>209</v>
      </c>
      <c r="T77" s="237" t="s">
        <v>203</v>
      </c>
      <c r="U77" s="222">
        <v>0</v>
      </c>
      <c r="V77" s="222">
        <f>ROUND(E77*U77,2)</f>
        <v>0</v>
      </c>
      <c r="W77" s="222"/>
      <c r="X77" s="222" t="s">
        <v>361</v>
      </c>
      <c r="Y77" s="222" t="s">
        <v>205</v>
      </c>
      <c r="Z77" s="212"/>
      <c r="AA77" s="212"/>
      <c r="AB77" s="212"/>
      <c r="AC77" s="212"/>
      <c r="AD77" s="212"/>
      <c r="AE77" s="212"/>
      <c r="AF77" s="212"/>
      <c r="AG77" s="212" t="s">
        <v>362</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2" x14ac:dyDescent="0.2">
      <c r="A78" s="219"/>
      <c r="B78" s="220"/>
      <c r="C78" s="253" t="s">
        <v>363</v>
      </c>
      <c r="D78" s="252"/>
      <c r="E78" s="252"/>
      <c r="F78" s="252"/>
      <c r="G78" s="252"/>
      <c r="H78" s="222"/>
      <c r="I78" s="222"/>
      <c r="J78" s="222"/>
      <c r="K78" s="222"/>
      <c r="L78" s="222"/>
      <c r="M78" s="222"/>
      <c r="N78" s="221"/>
      <c r="O78" s="221"/>
      <c r="P78" s="221"/>
      <c r="Q78" s="221"/>
      <c r="R78" s="222"/>
      <c r="S78" s="222"/>
      <c r="T78" s="222"/>
      <c r="U78" s="222"/>
      <c r="V78" s="222"/>
      <c r="W78" s="222"/>
      <c r="X78" s="222"/>
      <c r="Y78" s="222"/>
      <c r="Z78" s="212"/>
      <c r="AA78" s="212"/>
      <c r="AB78" s="212"/>
      <c r="AC78" s="212"/>
      <c r="AD78" s="212"/>
      <c r="AE78" s="212"/>
      <c r="AF78" s="212"/>
      <c r="AG78" s="212" t="s">
        <v>254</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x14ac:dyDescent="0.2">
      <c r="A79" s="3"/>
      <c r="B79" s="4"/>
      <c r="C79" s="248"/>
      <c r="D79" s="6"/>
      <c r="E79" s="3"/>
      <c r="F79" s="3"/>
      <c r="G79" s="3"/>
      <c r="H79" s="3"/>
      <c r="I79" s="3"/>
      <c r="J79" s="3"/>
      <c r="K79" s="3"/>
      <c r="L79" s="3"/>
      <c r="M79" s="3"/>
      <c r="N79" s="3"/>
      <c r="O79" s="3"/>
      <c r="P79" s="3"/>
      <c r="Q79" s="3"/>
      <c r="R79" s="3"/>
      <c r="S79" s="3"/>
      <c r="T79" s="3"/>
      <c r="U79" s="3"/>
      <c r="V79" s="3"/>
      <c r="W79" s="3"/>
      <c r="X79" s="3"/>
      <c r="Y79" s="3"/>
      <c r="AE79">
        <v>12</v>
      </c>
      <c r="AF79">
        <v>21</v>
      </c>
      <c r="AG79" t="s">
        <v>183</v>
      </c>
    </row>
    <row r="80" spans="1:60" x14ac:dyDescent="0.2">
      <c r="A80" s="215"/>
      <c r="B80" s="216" t="s">
        <v>29</v>
      </c>
      <c r="C80" s="249"/>
      <c r="D80" s="217"/>
      <c r="E80" s="218"/>
      <c r="F80" s="218"/>
      <c r="G80" s="230">
        <f>G8+G14+G47+G50+G60+G76</f>
        <v>0</v>
      </c>
      <c r="H80" s="3"/>
      <c r="I80" s="3"/>
      <c r="J80" s="3"/>
      <c r="K80" s="3"/>
      <c r="L80" s="3"/>
      <c r="M80" s="3"/>
      <c r="N80" s="3"/>
      <c r="O80" s="3"/>
      <c r="P80" s="3"/>
      <c r="Q80" s="3"/>
      <c r="R80" s="3"/>
      <c r="S80" s="3"/>
      <c r="T80" s="3"/>
      <c r="U80" s="3"/>
      <c r="V80" s="3"/>
      <c r="W80" s="3"/>
      <c r="X80" s="3"/>
      <c r="Y80" s="3"/>
      <c r="AE80">
        <f>SUMIF(L7:L78,AE79,G7:G78)</f>
        <v>0</v>
      </c>
      <c r="AF80">
        <f>SUMIF(L7:L78,AF79,G7:G78)</f>
        <v>0</v>
      </c>
      <c r="AG80" t="s">
        <v>214</v>
      </c>
    </row>
    <row r="81" spans="3:33" x14ac:dyDescent="0.2">
      <c r="C81" s="250"/>
      <c r="D81" s="10"/>
      <c r="AG81" t="s">
        <v>215</v>
      </c>
    </row>
    <row r="82" spans="3:33" x14ac:dyDescent="0.2">
      <c r="D82" s="10"/>
    </row>
    <row r="83" spans="3:33" x14ac:dyDescent="0.2">
      <c r="D83" s="10"/>
    </row>
    <row r="84" spans="3:33" x14ac:dyDescent="0.2">
      <c r="D84" s="10"/>
    </row>
    <row r="85" spans="3:33" x14ac:dyDescent="0.2">
      <c r="D85" s="10"/>
    </row>
    <row r="86" spans="3:33" x14ac:dyDescent="0.2">
      <c r="D86" s="10"/>
    </row>
    <row r="87" spans="3:33" x14ac:dyDescent="0.2">
      <c r="D87" s="10"/>
    </row>
    <row r="88" spans="3:33" x14ac:dyDescent="0.2">
      <c r="D88" s="10"/>
    </row>
    <row r="89" spans="3:33" x14ac:dyDescent="0.2">
      <c r="D89" s="10"/>
    </row>
    <row r="90" spans="3:33" x14ac:dyDescent="0.2">
      <c r="D90" s="10"/>
    </row>
    <row r="91" spans="3:33" x14ac:dyDescent="0.2">
      <c r="D91" s="10"/>
    </row>
    <row r="92" spans="3:33" x14ac:dyDescent="0.2">
      <c r="D92" s="10"/>
    </row>
    <row r="93" spans="3:33" x14ac:dyDescent="0.2">
      <c r="D93" s="10"/>
    </row>
    <row r="94" spans="3:33" x14ac:dyDescent="0.2">
      <c r="D94" s="10"/>
    </row>
    <row r="95" spans="3:33" x14ac:dyDescent="0.2">
      <c r="D95" s="10"/>
    </row>
    <row r="96" spans="3:33"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cXVncXzlaI4TwE2ksNO7fdONzHIO4VA3mp1O/NHG94FYxhIGvAkGGi1l6TLDyEDWWFjpFDVKQyn5xPDdf1LHug==" saltValue="jqF5Ts5/4FylIlmAvRX1qA==" spinCount="100000" sheet="1" formatRows="0"/>
  <mergeCells count="23">
    <mergeCell ref="C69:G69"/>
    <mergeCell ref="C71:G71"/>
    <mergeCell ref="C73:G73"/>
    <mergeCell ref="C75:G75"/>
    <mergeCell ref="C78:G78"/>
    <mergeCell ref="C37:G37"/>
    <mergeCell ref="C39:G39"/>
    <mergeCell ref="C49:G49"/>
    <mergeCell ref="C53:G53"/>
    <mergeCell ref="C57:G57"/>
    <mergeCell ref="C59:G59"/>
    <mergeCell ref="C21:G21"/>
    <mergeCell ref="C23:G23"/>
    <mergeCell ref="C27:G27"/>
    <mergeCell ref="C29:G29"/>
    <mergeCell ref="C31:G31"/>
    <mergeCell ref="C33:G33"/>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Stavba</vt:lpstr>
      <vt:lpstr>VzorPolozky</vt:lpstr>
      <vt:lpstr>Pokyny pro vyplnění</vt:lpstr>
      <vt:lpstr>VON 1 Naklady</vt:lpstr>
      <vt:lpstr>PS 01 1 Pol</vt:lpstr>
      <vt:lpstr>PS 02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'PS 01 1 Pol'!Názvy_tisku</vt:lpstr>
      <vt:lpstr>'PS 02 1 Pol'!Názvy_tisku</vt:lpstr>
      <vt:lpstr>'VON 1 Naklady'!Názvy_tisku</vt:lpstr>
      <vt:lpstr>oadresa</vt:lpstr>
      <vt:lpstr>Stavba!Objednatel</vt:lpstr>
      <vt:lpstr>Stavba!Objekt</vt:lpstr>
      <vt:lpstr>'PS 01 1 Pol'!Oblast_tisku</vt:lpstr>
      <vt:lpstr>'PS 02 1 Pol'!Oblast_tisku</vt:lpstr>
      <vt:lpstr>Stavba!Oblast_tisku</vt:lpstr>
      <vt:lpstr>'VON 1 Naklady'!Oblast_tisku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Leitgebová Hana</dc:creator>
  <cp:lastModifiedBy>Leitgebová Hana</cp:lastModifiedBy>
  <cp:lastPrinted>2019-03-19T12:27:02Z</cp:lastPrinted>
  <dcterms:created xsi:type="dcterms:W3CDTF">2009-04-08T07:15:50Z</dcterms:created>
  <dcterms:modified xsi:type="dcterms:W3CDTF">2025-04-02T11:37:19Z</dcterms:modified>
</cp:coreProperties>
</file>